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Titles" localSheetId="0">'ДЧБ'!$5:$8</definedName>
  </definedNames>
  <calcPr fullCalcOnLoad="1"/>
</workbook>
</file>

<file path=xl/sharedStrings.xml><?xml version="1.0" encoding="utf-8"?>
<sst xmlns="http://schemas.openxmlformats.org/spreadsheetml/2006/main" count="288" uniqueCount="284">
  <si>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</si>
  <si>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</si>
  <si>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</si>
  <si>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</si>
  <si>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</si>
  <si>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</si>
  <si>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</si>
  <si>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</si>
  <si>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</si>
  <si>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</si>
  <si>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</si>
  <si>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</si>
  <si>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</si>
  <si>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</si>
  <si>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</si>
  <si>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</si>
  <si>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</si>
  <si>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</si>
  <si>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</si>
  <si>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</si>
  <si>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</si>
  <si>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</si>
  <si>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</si>
  <si>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</si>
  <si>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</si>
  <si>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</si>
  <si>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</si>
  <si>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</si>
  <si>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</si>
  <si>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</si>
  <si>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</si>
  <si>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1 11 07 000 00 0000 120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</si>
  <si>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</si>
  <si>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</si>
  <si>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</si>
  <si>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</si>
  <si>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</si>
  <si>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</si>
  <si>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</si>
  <si>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</si>
  <si>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</si>
  <si>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</si>
  <si>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</si>
  <si>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</si>
  <si>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</si>
  <si>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</si>
  <si>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</si>
  <si>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</si>
  <si>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</si>
  <si>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</si>
  <si>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</si>
  <si>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</si>
  <si>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</si>
  <si>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</si>
  <si>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</si>
  <si>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</si>
  <si>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</si>
  <si>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</si>
  <si>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</si>
  <si>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</si>
  <si>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</si>
  <si>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</si>
  <si>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</si>
  <si>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</si>
  <si>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</si>
  <si>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</si>
  <si>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</si>
  <si>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</si>
  <si>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</si>
  <si>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</t>
  </si>
  <si>
    <t>4</t>
  </si>
  <si>
    <t>5</t>
  </si>
  <si>
    <t>Кассовое исполненение</t>
  </si>
  <si>
    <t>Код классификации</t>
  </si>
  <si>
    <t>ДОХОДЫ ВСЕГО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</si>
  <si>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</si>
  <si>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</t>
  </si>
  <si>
    <t>Выполненеи первоначального плана, %</t>
  </si>
  <si>
    <t>Выполненеи уточненного плана, %</t>
  </si>
  <si>
    <t>6</t>
  </si>
  <si>
    <t>Пояснение отклонений исполнения от первоначально утвержденного плана (при отклонении на 5% и более)</t>
  </si>
  <si>
    <t>Отклонение исполнения от первоначального плана,                            (гр. 5 - гр. 3)</t>
  </si>
  <si>
    <t>Отклонение исполнения от уточненного плана,                   (гр. 5 - гр. 4)</t>
  </si>
  <si>
    <t>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</si>
  <si>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</si>
  <si>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безвозмездные поступления в бюджеты городских округов</t>
  </si>
  <si>
    <t>2 07 04 050 04 0000 150</t>
  </si>
  <si>
    <t>(рублей)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</si>
  <si>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</si>
  <si>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Прочие дотации бюджетам городских округов</t>
  </si>
  <si>
    <t>'Субсидии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</si>
  <si>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</si>
  <si>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</si>
  <si>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</si>
  <si>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Дотации бюджетам городских округов на премирование победителей Всероссийского конкурса "Лучшая муниципальная практика"</t>
  </si>
  <si>
    <t>Прочие межбюджетные трансферты, передаваемые бюджетам городских округов</t>
  </si>
  <si>
    <t>Доходы бюджетов городских округов от возврата иными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</si>
  <si>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</si>
  <si>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Первоначальный план на 01.01.2023 г.</t>
  </si>
  <si>
    <t>Уточненный план на 31.12.2023 г.</t>
  </si>
  <si>
    <t>1 01 02140 01 0000 110</t>
  </si>
  <si>
    <t>1 01 02130 01 0000 110</t>
  </si>
  <si>
    <t>1 12 01070 01 0000 120</t>
  </si>
  <si>
    <t>1 17 15000 00 0000 150</t>
  </si>
  <si>
    <t>1 17 16000 00 0000 180</t>
  </si>
  <si>
    <t>2 02 25467 04 0000 150</t>
  </si>
  <si>
    <t>2 02 25519 04 0000 150</t>
  </si>
  <si>
    <t>2 02 25597 04 0000 150</t>
  </si>
  <si>
    <t>2 02 25171 04 0000 150</t>
  </si>
  <si>
    <t>2 02 45179 04 0000 150</t>
  </si>
  <si>
    <t>2 19 25527 04 0000 150</t>
  </si>
  <si>
    <t>1 01 02010 01 0000 110</t>
  </si>
  <si>
    <t>1 01 02020 01 0000 110</t>
  </si>
  <si>
    <t>1 01 02030 01 0000 110</t>
  </si>
  <si>
    <t>1 01 02040 01 0000 110</t>
  </si>
  <si>
    <t>1 01 02080 01 0000 110</t>
  </si>
  <si>
    <t>1 00 00000 00 0000 000</t>
  </si>
  <si>
    <t>1 01 00000 00 0000 000</t>
  </si>
  <si>
    <t>1 01 02000 01 0000 110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</si>
  <si>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</si>
  <si>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</si>
  <si>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</si>
  <si>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</si>
  <si>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</si>
  <si>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</si>
  <si>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</si>
  <si>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</si>
  <si>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</si>
  <si>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1 05 01020 01 0000 110</t>
  </si>
  <si>
    <t>1 05 02000 02 0000 110</t>
  </si>
  <si>
    <t>1 05 02010 02 0000 110</t>
  </si>
  <si>
    <t>1 05 02020 02 0000 110</t>
  </si>
  <si>
    <t>1 05 03 00 01 0000 110</t>
  </si>
  <si>
    <t>1 05 03010 01 0000 110</t>
  </si>
  <si>
    <t>1 05 04000 02 0000 110</t>
  </si>
  <si>
    <t>1 05 04010 02 0000 110</t>
  </si>
  <si>
    <t>1 06 01020 04 0000 110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</si>
  <si>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</si>
  <si>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</si>
  <si>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</si>
  <si>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</si>
  <si>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</si>
  <si>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1 08 03010 01 0000 110</t>
  </si>
  <si>
    <t>1 08 07000 01 0000 110</t>
  </si>
  <si>
    <t>1 08 07150 01 0000 110</t>
  </si>
  <si>
    <t>1 08 07170 01 0000 110</t>
  </si>
  <si>
    <t>1 11 00000 00 0000 000</t>
  </si>
  <si>
    <t>1 11 05000 00 0000 120</t>
  </si>
  <si>
    <t>1 11 05070 04 0000 120</t>
  </si>
  <si>
    <t>1 11 09000 00 0000 120</t>
  </si>
  <si>
    <t>1 12 00000 00 0000 000</t>
  </si>
  <si>
    <t>1 12 01000 01 0000 120</t>
  </si>
  <si>
    <t>1 12 01010 01 0000 120</t>
  </si>
  <si>
    <t>1 12 01030 01 0000 120</t>
  </si>
  <si>
    <t>1 13 00000 00 0000 000</t>
  </si>
  <si>
    <t>1 13 01000 00 0000 130</t>
  </si>
  <si>
    <t>1 13 02000 00 0000 130</t>
  </si>
  <si>
    <t>1 14 00000 00 0000 000</t>
  </si>
  <si>
    <t>1 14 02 00000 0000 000</t>
  </si>
  <si>
    <t>114 03000 00 0000 440</t>
  </si>
  <si>
    <t>114 03040 04 0000 440</t>
  </si>
  <si>
    <t>1 14 06000 00 0000 430</t>
  </si>
  <si>
    <t>1 15 00000 00 0000 000</t>
  </si>
  <si>
    <t>1 15 02000 00 0000 140</t>
  </si>
  <si>
    <t>1 15 02040 04 0000 140</t>
  </si>
  <si>
    <t>1 16 00000 00 0000 000</t>
  </si>
  <si>
    <t>1 17 00000 00 0000 000</t>
  </si>
  <si>
    <t>1 17 01000 00 0000 180</t>
  </si>
  <si>
    <t>1 17 05000 00 0000 180</t>
  </si>
  <si>
    <t>2 00 00000 00 0000 000</t>
  </si>
  <si>
    <t>2 02 00000 00 0000 000</t>
  </si>
  <si>
    <t>2 02 10000 00 0000 150</t>
  </si>
  <si>
    <t>2 02 15001 04 0000 150</t>
  </si>
  <si>
    <t>2 02 15002 04 0000 150</t>
  </si>
  <si>
    <t>2 02 15399 04 0000 150</t>
  </si>
  <si>
    <t>2 02 19999 04 0000 150</t>
  </si>
  <si>
    <t>2 02 20000 00 0000 150</t>
  </si>
  <si>
    <t>2 02 20299 04 0000 150</t>
  </si>
  <si>
    <t>2 02 20302 04 0000 150</t>
  </si>
  <si>
    <t>2 02 25304 04 0000 150</t>
  </si>
  <si>
    <t>2 02 25555 04 0000 150</t>
  </si>
  <si>
    <t>2 02 29999 04 0000 150</t>
  </si>
  <si>
    <t>2 02 30000 00 0000 150</t>
  </si>
  <si>
    <t>2 02 30024 04 0000 150</t>
  </si>
  <si>
    <t>2 02 35120 04 0000 150</t>
  </si>
  <si>
    <t>2 02 35176 04 0000 150</t>
  </si>
  <si>
    <t>2 02 39999 04 0000 150</t>
  </si>
  <si>
    <t>2 02 40000 00 0000 150</t>
  </si>
  <si>
    <t>2 02 45303 04 0000 150</t>
  </si>
  <si>
    <t>2 02 49999 04 0000 150</t>
  </si>
  <si>
    <t>2 18 00000 00 0000 000</t>
  </si>
  <si>
    <t>2 18 04010 04 0000 150</t>
  </si>
  <si>
    <t>2 18 04030 04 0000 150</t>
  </si>
  <si>
    <t>2 19 00000 00 0000 000</t>
  </si>
  <si>
    <t>2 19 60010 04 0000 150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</si>
  <si>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</si>
  <si>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</si>
  <si>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</si>
  <si>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</si>
  <si>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</si>
  <si>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</si>
  <si>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</si>
  <si>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</si>
  <si>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</si>
  <si>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</si>
  <si>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</si>
  <si>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</si>
  <si>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1 11 05034 04 0000 120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</si>
  <si>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</si>
  <si>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</si>
  <si>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</si>
  <si>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</si>
  <si>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</si>
  <si>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</si>
  <si>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</si>
  <si>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</si>
  <si>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</si>
  <si>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</si>
  <si>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</si>
  <si>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1 12 01041 01 0000 120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</si>
  <si>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</si>
  <si>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</si>
  <si>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</si>
  <si>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</si>
  <si>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</si>
  <si>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</si>
  <si>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1 13 02994 04 0000 130</t>
  </si>
  <si>
    <t>Прочие доходы от компенсации затрат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</si>
  <si>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</si>
  <si>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</si>
  <si>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</si>
  <si>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</si>
  <si>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</si>
  <si>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</si>
  <si>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1 14 06012 04 0000 430</t>
  </si>
  <si>
    <t>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</si>
  <si>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</si>
  <si>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</si>
  <si>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1 17 01040 04 0000 180</t>
  </si>
  <si>
    <t>1 17 05040 04 0000 180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</si>
  <si>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</si>
  <si>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</si>
  <si>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</si>
  <si>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</si>
  <si>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1 17 16000 04 0000 180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</si>
  <si>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</si>
  <si>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</si>
  <si>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</si>
  <si>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</si>
  <si>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поддержку отрасли культуры</t>
  </si>
  <si>
    <t>Субсидии бюджетам городских округов на реконструкцию и капитальный ремонт региональных и муниципальных музеев</t>
  </si>
  <si>
    <t>2 02 30029 04 0000 150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</si>
  <si>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</si>
  <si>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</si>
  <si>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ПРОЧИЕ БЕЗВОЗМЕЗДНЫЕ ПОСТУПЛЕНИЯ</t>
  </si>
  <si>
    <t>2 07 00000 00 0000 000</t>
  </si>
  <si>
    <t>Объясняется поступлением налога от полученного дохода физическими лицами от  продажи доли участия в организациях в 2022 году доходы физических лиц в части суммы налога, превышающей 650 000 рублей, относящейся к части налоговой базы, превышающей 5 000 000 рублей.</t>
  </si>
  <si>
    <t xml:space="preserve">Причинами невыполнения запланированных значений являются следующие факторы:
- зачет положительного сальдо на ЕНС, образовавшегося в результате перерасчетов по представленным уведомлениям об уменьшении суммы налога на сумму уплаченных  страховых взносов;
- с 01.01.2023 года производится уменьшение ПСН на сумму фиксированных страховых взносов и страховых взносов на ОПС в размере 1% с доходов, превышающих 300 тыс. руб., до их фактической уплаты в календарном году действия патента. </t>
  </si>
  <si>
    <t xml:space="preserve">В связи с переходом организации с основным видом деятельности «Разведение оленей» с 01.01.2023 годаа на УСН. </t>
  </si>
  <si>
    <t>Возврат по заявлениям плательщиков переплат по авансовым платежам ЕНВД в связи с его отменой.</t>
  </si>
  <si>
    <r>
      <t xml:space="preserve">Невыполнение связано с </t>
    </r>
    <r>
      <rPr>
        <sz val="8"/>
        <color indexed="8"/>
        <rFont val="Times New Roman"/>
        <family val="1"/>
      </rPr>
      <t>применением в 2023 году правила временной «заморозки» роста кадастровой стоимости земельных участков в соответствии с Федеральным законом от 26.03.2022 №67-ФЗ (при установлении кадастровой стоимости на 01.01.2023 больше, чем на 01.01.2022, применяется кадастровая стоимость с наименьшим значением).</t>
    </r>
  </si>
  <si>
    <t>В связи с увеличением в конце 2023 года количества дел рассматриваемых в судах общей юрисдикции.</t>
  </si>
  <si>
    <t>Отсутствие заявок на выдачу разрешений для установки рекламных конструкций.</t>
  </si>
  <si>
    <t>Снижение свзано: с выкупом земельных участков; перерасчетом стоимости договоров в связи с изменением кадастровой стоимости земельных участков (перерасчет проводится раз в 5 лет -уменьшение  в два раза).</t>
  </si>
  <si>
    <t>Уменьшение количества разовых договоров аренды муниципального имущества</t>
  </si>
  <si>
    <t>Пояснения администратора доходов по отклонениям фактических поступлений от запланированных отсутствуют.</t>
  </si>
  <si>
    <t xml:space="preserve">Возврат дебиторской задолженности прошлых лет в меньшем размере от запланированного. </t>
  </si>
  <si>
    <t>В связи с венсением изменений в Закон Республики Коми о республиканском бюджете на 2023 год в части предоставления межбюджетных трансфертов муниципальным образованиям.</t>
  </si>
  <si>
    <t>Увеличение средней заработной платы за счет повышение МРОТ, целевого показателя по заработной плате специалистов социальной сферы.</t>
  </si>
  <si>
    <t xml:space="preserve">Введение с 29.05.2023 первоочередного порядка зачета денежных средств с ЕНС в счет НДФЛ и изменение с 30.06.2023 зачета денежных средств с ЕНС на НДФЛ в счет предстоящих платежей (до наступления срока уплаты) при положительном сальдо ЕНС и поданном уведомлении об исчисленных суммах налога по авансовым платежам. </t>
  </si>
  <si>
    <t>Объясняется изменением с 01.01.2023 налогового законодательства в части представления уведомлений об исчисленных суммах авансовых платежей по налогу, а также работой налоговых органов по информированию налогоплательщиков об их представлении.</t>
  </si>
  <si>
    <t xml:space="preserve">В связи с уменьшением налоговой базы по организации с основным видом деятельности «Производство прочих отделочных и завершающих работ». </t>
  </si>
  <si>
    <t>В связи с взысканием задолженности прошлых лет.</t>
  </si>
  <si>
    <t>Поступила оплата по договорам в счет будущих периодов.</t>
  </si>
  <si>
    <t>Уменьшение количества разовых договоров аренды муниципального имущества.</t>
  </si>
  <si>
    <t>Недополучение в 2022 году доходов по итогам деятельности муниципальных унитарных предприятий</t>
  </si>
  <si>
    <t>Количество заключенных договоров  в течение года меньше количества предварительно поданных заявок на оказание образовательных услуг в сфере ГО и ЧС.</t>
  </si>
  <si>
    <t xml:space="preserve">Снижение спроса на товары, реализуемые МКУ "СпПС", в связи с ростом конкуренции на рынке ритуальных услг. </t>
  </si>
  <si>
    <t>Количество заявлений на проведение аукционов по продаже земельных участков подано в большем размере от запланированного.</t>
  </si>
  <si>
    <t>Уплата подрядчиками в добровольном порядке  пеней и штрафов за нарушение условий муниципальных контрактов.</t>
  </si>
  <si>
    <t>Снижение количества подаваемых заявок на выдачу специальных разрешений.</t>
  </si>
  <si>
    <t>Уменьшение в течение года количества договоров, на которые производятся начисления за найм жилых помещений, на 523 шт. Неплатежеспособность населения, отток населения за пределы МО ГО "Воркута".</t>
  </si>
  <si>
    <t>Отсутствие в 2023 году заявлений о выкупе объектов, предусмотренных к реализации в прогнозном плане приватизации муниципального имущества.</t>
  </si>
  <si>
    <t>Уменьшение количества договоров аренды недвижимого имущества и заявлений о предоставлении имущества в аренду, а также низкая собираемость по действующим договорам аренды.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</si>
</sst>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%"/>
    <numFmt numFmtId="175" formatCode="#,##0.0\ _₽"/>
    <numFmt numFmtId="176" formatCode="#,##0.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2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3" fillId="0" borderId="2">
      <alignment horizontal="left" vertical="top" wrapText="1"/>
      <protection/>
    </xf>
    <xf numFmtId="4" fontId="34" fillId="0" borderId="3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37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10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173" fontId="2" fillId="0" borderId="0" xfId="0" applyNumberFormat="1" applyFont="1" applyBorder="1" applyAlignment="1" applyProtection="1">
      <alignment horizontal="left" vertical="center" wrapText="1"/>
      <protection/>
    </xf>
    <xf numFmtId="173" fontId="1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right"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4" fontId="6" fillId="0" borderId="13" xfId="60" applyNumberFormat="1" applyFont="1" applyBorder="1" applyAlignment="1" applyProtection="1">
      <alignment horizontal="right" vertical="top"/>
      <protection/>
    </xf>
    <xf numFmtId="4" fontId="5" fillId="0" borderId="13" xfId="60" applyNumberFormat="1" applyFont="1" applyBorder="1" applyAlignment="1" applyProtection="1">
      <alignment horizontal="right" vertical="top"/>
      <protection/>
    </xf>
    <xf numFmtId="2" fontId="6" fillId="0" borderId="13" xfId="60" applyNumberFormat="1" applyFont="1" applyBorder="1" applyAlignment="1" applyProtection="1">
      <alignment horizontal="right" vertical="top"/>
      <protection/>
    </xf>
    <xf numFmtId="2" fontId="5" fillId="0" borderId="13" xfId="60" applyNumberFormat="1" applyFont="1" applyBorder="1" applyAlignment="1" applyProtection="1">
      <alignment horizontal="right" vertical="top"/>
      <protection/>
    </xf>
    <xf numFmtId="0" fontId="4" fillId="0" borderId="13" xfId="0" applyFont="1" applyBorder="1" applyAlignment="1">
      <alignment horizontal="left" vertical="top" wrapText="1"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5" fillId="0" borderId="13" xfId="60" applyNumberFormat="1" applyFont="1" applyFill="1" applyBorder="1" applyAlignment="1" applyProtection="1">
      <alignment horizontal="right" vertical="top"/>
      <protection/>
    </xf>
    <xf numFmtId="4" fontId="6" fillId="0" borderId="13" xfId="60" applyNumberFormat="1" applyFont="1" applyFill="1" applyBorder="1" applyAlignment="1" applyProtection="1">
      <alignment horizontal="right" vertical="top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/>
    </xf>
    <xf numFmtId="49" fontId="4" fillId="0" borderId="13" xfId="0" applyNumberFormat="1" applyFont="1" applyFill="1" applyBorder="1" applyAlignment="1" applyProtection="1">
      <alignment horizontal="justify" vertical="top" wrapText="1"/>
      <protection/>
    </xf>
    <xf numFmtId="173" fontId="4" fillId="0" borderId="13" xfId="0" applyNumberFormat="1" applyFont="1" applyFill="1" applyBorder="1" applyAlignment="1" applyProtection="1">
      <alignment horizontal="justify" vertical="top" wrapText="1"/>
      <protection/>
    </xf>
    <xf numFmtId="49" fontId="3" fillId="0" borderId="13" xfId="0" applyNumberFormat="1" applyFont="1" applyFill="1" applyBorder="1" applyAlignment="1" applyProtection="1">
      <alignment horizontal="justify" vertical="top" wrapText="1"/>
      <protection/>
    </xf>
    <xf numFmtId="49" fontId="3" fillId="0" borderId="13" xfId="0" applyNumberFormat="1" applyFont="1" applyBorder="1" applyAlignment="1" applyProtection="1">
      <alignment horizontal="justify" vertical="top" wrapText="1"/>
      <protection/>
    </xf>
    <xf numFmtId="49" fontId="4" fillId="0" borderId="13" xfId="0" applyNumberFormat="1" applyFont="1" applyBorder="1" applyAlignment="1" applyProtection="1">
      <alignment horizontal="justify" vertical="top" wrapText="1"/>
      <protection/>
    </xf>
    <xf numFmtId="173" fontId="3" fillId="0" borderId="13" xfId="0" applyNumberFormat="1" applyFont="1" applyBorder="1" applyAlignment="1" applyProtection="1">
      <alignment horizontal="justify" vertical="top" wrapText="1"/>
      <protection/>
    </xf>
    <xf numFmtId="173" fontId="4" fillId="0" borderId="13" xfId="0" applyNumberFormat="1" applyFont="1" applyBorder="1" applyAlignment="1" applyProtection="1">
      <alignment horizontal="justify" vertical="top" wrapText="1"/>
      <protection/>
    </xf>
    <xf numFmtId="173" fontId="4" fillId="33" borderId="13" xfId="0" applyNumberFormat="1" applyFont="1" applyFill="1" applyBorder="1" applyAlignment="1" applyProtection="1">
      <alignment horizontal="justify" vertical="top" wrapText="1"/>
      <protection/>
    </xf>
    <xf numFmtId="0" fontId="50" fillId="0" borderId="13" xfId="34" applyNumberFormat="1" applyFont="1" applyBorder="1" applyAlignment="1" applyProtection="1" quotePrefix="1">
      <alignment horizontal="justify" vertical="top" wrapText="1"/>
      <protection/>
    </xf>
    <xf numFmtId="49" fontId="4" fillId="0" borderId="15" xfId="0" applyNumberFormat="1" applyFont="1" applyBorder="1" applyAlignment="1" applyProtection="1">
      <alignment horizontal="justify" vertical="top" wrapText="1"/>
      <protection/>
    </xf>
    <xf numFmtId="173" fontId="4" fillId="0" borderId="15" xfId="0" applyNumberFormat="1" applyFont="1" applyBorder="1" applyAlignment="1" applyProtection="1">
      <alignment horizontal="justify" vertical="top" wrapText="1"/>
      <protection/>
    </xf>
    <xf numFmtId="0" fontId="4" fillId="0" borderId="13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 applyProtection="1">
      <alignment horizontal="justify" vertical="top"/>
      <protection/>
    </xf>
    <xf numFmtId="49" fontId="4" fillId="0" borderId="17" xfId="0" applyNumberFormat="1" applyFont="1" applyBorder="1" applyAlignment="1" applyProtection="1">
      <alignment horizontal="justify" vertical="top" wrapText="1"/>
      <protection/>
    </xf>
    <xf numFmtId="49" fontId="3" fillId="0" borderId="15" xfId="0" applyNumberFormat="1" applyFont="1" applyBorder="1" applyAlignment="1" applyProtection="1">
      <alignment horizontal="justify" vertical="top" wrapText="1"/>
      <protection/>
    </xf>
    <xf numFmtId="49" fontId="50" fillId="0" borderId="13" xfId="33" applyNumberFormat="1" applyFont="1" applyBorder="1" applyAlignment="1" applyProtection="1">
      <alignment horizontal="center" vertical="top" shrinkToFit="1"/>
      <protection/>
    </xf>
    <xf numFmtId="49" fontId="3" fillId="0" borderId="14" xfId="0" applyNumberFormat="1" applyFont="1" applyBorder="1" applyAlignment="1" applyProtection="1">
      <alignment horizontal="center" vertical="top" wrapText="1"/>
      <protection/>
    </xf>
    <xf numFmtId="4" fontId="51" fillId="0" borderId="3" xfId="35" applyNumberFormat="1" applyFont="1" applyFill="1" applyAlignment="1" applyProtection="1">
      <alignment horizontal="right" vertical="top"/>
      <protection/>
    </xf>
    <xf numFmtId="4" fontId="5" fillId="0" borderId="13" xfId="0" applyNumberFormat="1" applyFont="1" applyFill="1" applyBorder="1" applyAlignment="1" applyProtection="1">
      <alignment horizontal="right" vertical="top"/>
      <protection/>
    </xf>
    <xf numFmtId="4" fontId="6" fillId="0" borderId="13" xfId="0" applyNumberFormat="1" applyFont="1" applyBorder="1" applyAlignment="1" applyProtection="1">
      <alignment horizontal="right" vertical="top" wrapText="1"/>
      <protection/>
    </xf>
    <xf numFmtId="2" fontId="6" fillId="0" borderId="13" xfId="60" applyNumberFormat="1" applyFont="1" applyBorder="1" applyAlignment="1" applyProtection="1">
      <alignment horizontal="center" vertical="top"/>
      <protection/>
    </xf>
    <xf numFmtId="2" fontId="5" fillId="0" borderId="13" xfId="60" applyNumberFormat="1" applyFont="1" applyBorder="1" applyAlignment="1" applyProtection="1">
      <alignment horizontal="center" vertical="top"/>
      <protection/>
    </xf>
    <xf numFmtId="0" fontId="4" fillId="0" borderId="18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ex63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31"/>
  <sheetViews>
    <sheetView showGridLines="0" tabSelected="1" zoomScalePageLayoutView="0" workbookViewId="0" topLeftCell="A51">
      <selection activeCell="J57" sqref="J57"/>
    </sheetView>
  </sheetViews>
  <sheetFormatPr defaultColWidth="9.140625" defaultRowHeight="12.75" customHeight="1" outlineLevelRow="4"/>
  <cols>
    <col min="1" max="1" width="20.140625" style="0" customWidth="1"/>
    <col min="2" max="2" width="45.421875" style="0" customWidth="1"/>
    <col min="3" max="3" width="16.140625" style="16" customWidth="1"/>
    <col min="4" max="5" width="14.8515625" style="16" customWidth="1"/>
    <col min="6" max="6" width="17.8515625" style="16" customWidth="1"/>
    <col min="7" max="7" width="13.8515625" style="16" customWidth="1"/>
    <col min="8" max="8" width="14.7109375" style="16" customWidth="1"/>
    <col min="9" max="9" width="10.57421875" style="16" customWidth="1"/>
    <col min="10" max="10" width="35.00390625" style="0" customWidth="1"/>
    <col min="11" max="11" width="9.140625" style="0" customWidth="1"/>
    <col min="16" max="16" width="50.00390625" style="0" customWidth="1"/>
  </cols>
  <sheetData>
    <row r="1" spans="2:10" ht="12.75" customHeight="1">
      <c r="B1" s="5"/>
      <c r="C1" s="5"/>
      <c r="D1" s="5"/>
      <c r="E1" s="5"/>
      <c r="F1" s="5"/>
      <c r="G1" s="5"/>
      <c r="H1" s="5"/>
      <c r="I1" s="5"/>
      <c r="J1" s="5"/>
    </row>
    <row r="2" spans="1:10" ht="27.75" customHeight="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</row>
    <row r="3" spans="2:10" ht="12.75" customHeight="1">
      <c r="B3" s="9"/>
      <c r="C3" s="9"/>
      <c r="D3" s="9"/>
      <c r="E3" s="9"/>
      <c r="F3" s="9"/>
      <c r="G3" s="9"/>
      <c r="H3" s="9"/>
      <c r="I3" s="9"/>
      <c r="J3" s="9"/>
    </row>
    <row r="4" spans="2:10" ht="12.75" customHeight="1">
      <c r="B4" s="5"/>
      <c r="C4" s="5"/>
      <c r="D4" s="17"/>
      <c r="E4" s="17"/>
      <c r="F4" s="17"/>
      <c r="G4" s="5"/>
      <c r="H4" s="5"/>
      <c r="I4" s="5"/>
      <c r="J4" s="12" t="s">
        <v>87</v>
      </c>
    </row>
    <row r="5" spans="1:10" ht="12.75" customHeight="1">
      <c r="A5" s="70" t="s">
        <v>73</v>
      </c>
      <c r="B5" s="65" t="s">
        <v>69</v>
      </c>
      <c r="C5" s="72" t="s">
        <v>98</v>
      </c>
      <c r="D5" s="65" t="s">
        <v>99</v>
      </c>
      <c r="E5" s="65" t="s">
        <v>72</v>
      </c>
      <c r="F5" s="66" t="s">
        <v>81</v>
      </c>
      <c r="G5" s="66" t="s">
        <v>77</v>
      </c>
      <c r="H5" s="66" t="s">
        <v>82</v>
      </c>
      <c r="I5" s="66" t="s">
        <v>78</v>
      </c>
      <c r="J5" s="71" t="s">
        <v>80</v>
      </c>
    </row>
    <row r="6" spans="1:10" ht="12.75" customHeight="1">
      <c r="A6" s="70"/>
      <c r="B6" s="65"/>
      <c r="C6" s="72"/>
      <c r="D6" s="65"/>
      <c r="E6" s="65"/>
      <c r="F6" s="67"/>
      <c r="G6" s="67"/>
      <c r="H6" s="67"/>
      <c r="I6" s="67"/>
      <c r="J6" s="71"/>
    </row>
    <row r="7" spans="1:10" ht="9" customHeight="1">
      <c r="A7" s="70"/>
      <c r="B7" s="65"/>
      <c r="C7" s="72"/>
      <c r="D7" s="65"/>
      <c r="E7" s="65"/>
      <c r="F7" s="67"/>
      <c r="G7" s="67"/>
      <c r="H7" s="67"/>
      <c r="I7" s="67"/>
      <c r="J7" s="71"/>
    </row>
    <row r="8" spans="1:10" ht="31.5" customHeight="1">
      <c r="A8" s="70"/>
      <c r="B8" s="65"/>
      <c r="C8" s="72"/>
      <c r="D8" s="65"/>
      <c r="E8" s="65"/>
      <c r="F8" s="68"/>
      <c r="G8" s="68"/>
      <c r="H8" s="68"/>
      <c r="I8" s="68"/>
      <c r="J8" s="71"/>
    </row>
    <row r="9" spans="1:10" ht="13.5" customHeight="1">
      <c r="A9" s="8">
        <v>1</v>
      </c>
      <c r="B9" s="6" t="s">
        <v>76</v>
      </c>
      <c r="C9" s="7">
        <v>3</v>
      </c>
      <c r="D9" s="6" t="s">
        <v>70</v>
      </c>
      <c r="E9" s="6" t="s">
        <v>71</v>
      </c>
      <c r="F9" s="6" t="s">
        <v>79</v>
      </c>
      <c r="G9" s="7">
        <v>7</v>
      </c>
      <c r="H9" s="7">
        <v>8</v>
      </c>
      <c r="I9" s="7">
        <v>9</v>
      </c>
      <c r="J9" s="7">
        <v>10</v>
      </c>
    </row>
    <row r="10" spans="1:10" s="15" customFormat="1" ht="12.75">
      <c r="A10" s="14"/>
      <c r="B10" s="46" t="s">
        <v>74</v>
      </c>
      <c r="C10" s="26">
        <f>C11+C97</f>
        <v>4331255425.1</v>
      </c>
      <c r="D10" s="26">
        <f>D11+D97</f>
        <v>4973249303.129999</v>
      </c>
      <c r="E10" s="26">
        <f>E11+E97</f>
        <v>4941024667.750001</v>
      </c>
      <c r="F10" s="25">
        <f>E10-C10</f>
        <v>609769242.6500006</v>
      </c>
      <c r="G10" s="20">
        <f>E10/C10*100</f>
        <v>114.07834871885724</v>
      </c>
      <c r="H10" s="18">
        <f>E10-D10</f>
        <v>-32224635.379998207</v>
      </c>
      <c r="I10" s="54">
        <f>E10/D10*100</f>
        <v>99.35204061940516</v>
      </c>
      <c r="J10" s="13"/>
    </row>
    <row r="11" spans="1:10" ht="12.75">
      <c r="A11" s="10" t="s">
        <v>116</v>
      </c>
      <c r="B11" s="34" t="s">
        <v>0</v>
      </c>
      <c r="C11" s="23">
        <f>C12+C21+C27+C39+C45+C51+C62+C68+C74+C84+C87+C88</f>
        <v>1066199700</v>
      </c>
      <c r="D11" s="23">
        <f>D12+D21+D27+D39+D45+D51+D62+D68+D74+D84+D87+D88</f>
        <v>1190093193.23</v>
      </c>
      <c r="E11" s="23">
        <f>E12+E21+E27+E39+E45+E51+E62+E68+E74+E84+E87+E88</f>
        <v>1170741549.74</v>
      </c>
      <c r="F11" s="25">
        <f aca="true" t="shared" si="0" ref="F11:F80">E11-C11</f>
        <v>104541849.74000001</v>
      </c>
      <c r="G11" s="20">
        <f aca="true" t="shared" si="1" ref="G11:G77">E11/C11*100</f>
        <v>109.80509089807472</v>
      </c>
      <c r="H11" s="18">
        <f aca="true" t="shared" si="2" ref="H11:H80">E11-D11</f>
        <v>-19351643.49000001</v>
      </c>
      <c r="I11" s="54">
        <f aca="true" t="shared" si="3" ref="I11:I79">E11/D11*100</f>
        <v>98.3739388141967</v>
      </c>
      <c r="J11" s="22"/>
    </row>
    <row r="12" spans="1:10" ht="12.75" outlineLevel="1">
      <c r="A12" s="10" t="s">
        <v>117</v>
      </c>
      <c r="B12" s="34" t="s">
        <v>1</v>
      </c>
      <c r="C12" s="23">
        <f>C13</f>
        <v>691987000</v>
      </c>
      <c r="D12" s="23">
        <f>D13</f>
        <v>807326000</v>
      </c>
      <c r="E12" s="23">
        <f>E13</f>
        <v>822217002.31</v>
      </c>
      <c r="F12" s="25">
        <f t="shared" si="0"/>
        <v>130230002.30999994</v>
      </c>
      <c r="G12" s="20">
        <f t="shared" si="1"/>
        <v>118.81971804528119</v>
      </c>
      <c r="H12" s="18">
        <f t="shared" si="2"/>
        <v>14891002.309999943</v>
      </c>
      <c r="I12" s="54">
        <f t="shared" si="3"/>
        <v>101.84448442264957</v>
      </c>
      <c r="J12" s="22"/>
    </row>
    <row r="13" spans="1:10" ht="12.75" outlineLevel="2">
      <c r="A13" s="10" t="s">
        <v>118</v>
      </c>
      <c r="B13" s="34" t="s">
        <v>2</v>
      </c>
      <c r="C13" s="23">
        <f>C14+C15+C16+C17+C18+C19+C20</f>
        <v>691987000</v>
      </c>
      <c r="D13" s="23">
        <f>D14+D15+D16+D17+D18+D19+D20</f>
        <v>807326000</v>
      </c>
      <c r="E13" s="23">
        <f>E14+E15+E16+E17+E18+E19+E20</f>
        <v>822217002.31</v>
      </c>
      <c r="F13" s="23">
        <f>F14+F15+F16+F17+F18+F19+F20</f>
        <v>130230002.31000005</v>
      </c>
      <c r="G13" s="20">
        <f t="shared" si="1"/>
        <v>118.81971804528119</v>
      </c>
      <c r="H13" s="23">
        <f>H14+H15+H16+H17+H18+H19+H20</f>
        <v>14891002.31000004</v>
      </c>
      <c r="I13" s="54">
        <f t="shared" si="3"/>
        <v>101.84448442264957</v>
      </c>
      <c r="J13" s="22"/>
    </row>
    <row r="14" spans="1:16" ht="72" customHeight="1" outlineLevel="3">
      <c r="A14" s="11" t="s">
        <v>111</v>
      </c>
      <c r="B14" s="32" t="s">
        <v>208</v>
      </c>
      <c r="C14" s="24">
        <v>684390000</v>
      </c>
      <c r="D14" s="51">
        <v>764273000</v>
      </c>
      <c r="E14" s="24">
        <v>776748553.21</v>
      </c>
      <c r="F14" s="52">
        <f t="shared" si="0"/>
        <v>92358553.21000004</v>
      </c>
      <c r="G14" s="21">
        <f t="shared" si="1"/>
        <v>113.49501792983534</v>
      </c>
      <c r="H14" s="19">
        <f t="shared" si="2"/>
        <v>12475553.210000038</v>
      </c>
      <c r="I14" s="55">
        <f t="shared" si="3"/>
        <v>101.63234252812805</v>
      </c>
      <c r="J14" s="43" t="s">
        <v>268</v>
      </c>
      <c r="P14" s="1"/>
    </row>
    <row r="15" spans="1:16" ht="83.25" customHeight="1" outlineLevel="3">
      <c r="A15" s="11" t="s">
        <v>112</v>
      </c>
      <c r="B15" s="33" t="s">
        <v>3</v>
      </c>
      <c r="C15" s="24">
        <v>551000</v>
      </c>
      <c r="D15" s="51">
        <v>564000</v>
      </c>
      <c r="E15" s="24">
        <v>731124.68</v>
      </c>
      <c r="F15" s="52">
        <f t="shared" si="0"/>
        <v>180124.68000000005</v>
      </c>
      <c r="G15" s="21">
        <f t="shared" si="1"/>
        <v>132.6905045372051</v>
      </c>
      <c r="H15" s="27">
        <f t="shared" si="2"/>
        <v>167124.68000000005</v>
      </c>
      <c r="I15" s="55">
        <f t="shared" si="3"/>
        <v>129.6320354609929</v>
      </c>
      <c r="J15" s="63" t="s">
        <v>269</v>
      </c>
      <c r="P15" s="2"/>
    </row>
    <row r="16" spans="1:16" ht="39.75" customHeight="1" outlineLevel="3">
      <c r="A16" s="11" t="s">
        <v>113</v>
      </c>
      <c r="B16" s="32" t="s">
        <v>4</v>
      </c>
      <c r="C16" s="24">
        <v>1894000</v>
      </c>
      <c r="D16" s="51">
        <v>2293000</v>
      </c>
      <c r="E16" s="24">
        <v>2556705.92</v>
      </c>
      <c r="F16" s="52">
        <f t="shared" si="0"/>
        <v>662705.9199999999</v>
      </c>
      <c r="G16" s="21">
        <f t="shared" si="1"/>
        <v>134.98975290390706</v>
      </c>
      <c r="H16" s="27">
        <f t="shared" si="2"/>
        <v>263705.9199999999</v>
      </c>
      <c r="I16" s="55">
        <f t="shared" si="3"/>
        <v>111.50047623201047</v>
      </c>
      <c r="J16" s="64"/>
      <c r="P16" s="2"/>
    </row>
    <row r="17" spans="1:16" ht="66.75" customHeight="1" outlineLevel="3">
      <c r="A17" s="11" t="s">
        <v>114</v>
      </c>
      <c r="B17" s="32" t="s">
        <v>91</v>
      </c>
      <c r="C17" s="24">
        <v>1172000</v>
      </c>
      <c r="D17" s="51">
        <v>1269000</v>
      </c>
      <c r="E17" s="24">
        <v>1215759.41</v>
      </c>
      <c r="F17" s="52">
        <f t="shared" si="0"/>
        <v>43759.409999999916</v>
      </c>
      <c r="G17" s="21">
        <f t="shared" si="1"/>
        <v>103.7337380546075</v>
      </c>
      <c r="H17" s="27">
        <f t="shared" si="2"/>
        <v>-53240.590000000084</v>
      </c>
      <c r="I17" s="55">
        <f t="shared" si="3"/>
        <v>95.80452403467297</v>
      </c>
      <c r="J17" s="30"/>
      <c r="P17" s="2"/>
    </row>
    <row r="18" spans="1:16" ht="93.75" customHeight="1" outlineLevel="3">
      <c r="A18" s="11" t="s">
        <v>115</v>
      </c>
      <c r="B18" s="32" t="s">
        <v>209</v>
      </c>
      <c r="C18" s="24">
        <v>3980000</v>
      </c>
      <c r="D18" s="51">
        <v>36798000</v>
      </c>
      <c r="E18" s="24">
        <v>38382539.14</v>
      </c>
      <c r="F18" s="52">
        <f t="shared" si="0"/>
        <v>34402539.14</v>
      </c>
      <c r="G18" s="21">
        <f t="shared" si="1"/>
        <v>964.3854055276382</v>
      </c>
      <c r="H18" s="19">
        <f t="shared" si="2"/>
        <v>1584539.1400000006</v>
      </c>
      <c r="I18" s="55">
        <f t="shared" si="3"/>
        <v>104.30604690472309</v>
      </c>
      <c r="J18" s="31" t="s">
        <v>256</v>
      </c>
      <c r="P18" s="2"/>
    </row>
    <row r="19" spans="1:16" ht="43.5" customHeight="1" outlineLevel="3">
      <c r="A19" s="11" t="s">
        <v>101</v>
      </c>
      <c r="B19" s="32" t="s">
        <v>195</v>
      </c>
      <c r="C19" s="24">
        <v>0</v>
      </c>
      <c r="D19" s="51">
        <v>1785000</v>
      </c>
      <c r="E19" s="24">
        <v>2128373.2</v>
      </c>
      <c r="F19" s="52">
        <f t="shared" si="0"/>
        <v>2128373.2</v>
      </c>
      <c r="G19" s="21"/>
      <c r="H19" s="19">
        <f t="shared" si="2"/>
        <v>343373.2000000002</v>
      </c>
      <c r="I19" s="55">
        <f t="shared" si="3"/>
        <v>119.23659383753503</v>
      </c>
      <c r="J19" s="56"/>
      <c r="P19" s="2"/>
    </row>
    <row r="20" spans="1:16" ht="42" customHeight="1" outlineLevel="3">
      <c r="A20" s="11" t="s">
        <v>100</v>
      </c>
      <c r="B20" s="32" t="s">
        <v>196</v>
      </c>
      <c r="C20" s="24">
        <v>0</v>
      </c>
      <c r="D20" s="51">
        <v>344000</v>
      </c>
      <c r="E20" s="24">
        <v>453946.75</v>
      </c>
      <c r="F20" s="52">
        <f t="shared" si="0"/>
        <v>453946.75</v>
      </c>
      <c r="G20" s="21"/>
      <c r="H20" s="19">
        <f t="shared" si="2"/>
        <v>109946.75</v>
      </c>
      <c r="I20" s="55">
        <f t="shared" si="3"/>
        <v>131.96126453488372</v>
      </c>
      <c r="J20" s="56"/>
      <c r="P20" s="2"/>
    </row>
    <row r="21" spans="1:16" ht="33.75" customHeight="1" outlineLevel="1">
      <c r="A21" s="10" t="s">
        <v>119</v>
      </c>
      <c r="B21" s="34" t="s">
        <v>5</v>
      </c>
      <c r="C21" s="23">
        <f>C22</f>
        <v>12215200</v>
      </c>
      <c r="D21" s="23">
        <f>D22</f>
        <v>14219000</v>
      </c>
      <c r="E21" s="23">
        <f>E22</f>
        <v>14587282.97</v>
      </c>
      <c r="F21" s="25">
        <f t="shared" si="0"/>
        <v>2372082.9700000007</v>
      </c>
      <c r="G21" s="20">
        <f t="shared" si="1"/>
        <v>119.41910873338138</v>
      </c>
      <c r="H21" s="18">
        <f t="shared" si="2"/>
        <v>368282.97000000067</v>
      </c>
      <c r="I21" s="54">
        <f t="shared" si="3"/>
        <v>102.59007644700753</v>
      </c>
      <c r="J21" s="63" t="s">
        <v>265</v>
      </c>
      <c r="P21" s="4"/>
    </row>
    <row r="22" spans="1:16" ht="30.75" customHeight="1" outlineLevel="2">
      <c r="A22" s="10" t="s">
        <v>120</v>
      </c>
      <c r="B22" s="34" t="s">
        <v>6</v>
      </c>
      <c r="C22" s="23">
        <f>C23+C24+C25+C26</f>
        <v>12215200</v>
      </c>
      <c r="D22" s="23">
        <f>D23+D24+D25+D26</f>
        <v>14219000</v>
      </c>
      <c r="E22" s="23">
        <f>E23+E24+E25+E26</f>
        <v>14587282.97</v>
      </c>
      <c r="F22" s="25">
        <f t="shared" si="0"/>
        <v>2372082.9700000007</v>
      </c>
      <c r="G22" s="20">
        <f t="shared" si="1"/>
        <v>119.41910873338138</v>
      </c>
      <c r="H22" s="18">
        <f t="shared" si="2"/>
        <v>368282.97000000067</v>
      </c>
      <c r="I22" s="54">
        <f t="shared" si="3"/>
        <v>102.59007644700753</v>
      </c>
      <c r="J22" s="64"/>
      <c r="P22" s="4"/>
    </row>
    <row r="23" spans="1:16" ht="62.25" customHeight="1" outlineLevel="3">
      <c r="A23" s="11" t="s">
        <v>121</v>
      </c>
      <c r="B23" s="32" t="s">
        <v>7</v>
      </c>
      <c r="C23" s="24">
        <v>5465000</v>
      </c>
      <c r="D23" s="24">
        <v>7395000</v>
      </c>
      <c r="E23" s="24">
        <v>7558466.49</v>
      </c>
      <c r="F23" s="52">
        <f t="shared" si="0"/>
        <v>2093466.4900000002</v>
      </c>
      <c r="G23" s="21">
        <f t="shared" si="1"/>
        <v>138.306797621226</v>
      </c>
      <c r="H23" s="19">
        <f t="shared" si="2"/>
        <v>163466.49000000022</v>
      </c>
      <c r="I23" s="55">
        <f t="shared" si="3"/>
        <v>102.21050020283975</v>
      </c>
      <c r="J23" s="30"/>
      <c r="P23" s="4"/>
    </row>
    <row r="24" spans="1:16" ht="70.5" customHeight="1" outlineLevel="3">
      <c r="A24" s="11" t="s">
        <v>122</v>
      </c>
      <c r="B24" s="33" t="s">
        <v>8</v>
      </c>
      <c r="C24" s="24">
        <v>30600</v>
      </c>
      <c r="D24" s="24">
        <v>37000</v>
      </c>
      <c r="E24" s="24">
        <v>39477.08</v>
      </c>
      <c r="F24" s="52">
        <f t="shared" si="0"/>
        <v>8877.080000000002</v>
      </c>
      <c r="G24" s="21">
        <f t="shared" si="1"/>
        <v>129.01006535947712</v>
      </c>
      <c r="H24" s="19">
        <f t="shared" si="2"/>
        <v>2477.0800000000017</v>
      </c>
      <c r="I24" s="55">
        <f t="shared" si="3"/>
        <v>106.69481081081082</v>
      </c>
      <c r="J24" s="30"/>
      <c r="P24" s="1"/>
    </row>
    <row r="25" spans="1:16" ht="48.75" customHeight="1" outlineLevel="3">
      <c r="A25" s="11" t="s">
        <v>123</v>
      </c>
      <c r="B25" s="32" t="s">
        <v>210</v>
      </c>
      <c r="C25" s="24">
        <v>7397000</v>
      </c>
      <c r="D25" s="24">
        <v>7677000</v>
      </c>
      <c r="E25" s="24">
        <v>7812264.9</v>
      </c>
      <c r="F25" s="52">
        <f t="shared" si="0"/>
        <v>415264.9000000004</v>
      </c>
      <c r="G25" s="21">
        <f t="shared" si="1"/>
        <v>105.61396376909558</v>
      </c>
      <c r="H25" s="19">
        <f t="shared" si="2"/>
        <v>135264.90000000037</v>
      </c>
      <c r="I25" s="55">
        <f t="shared" si="3"/>
        <v>101.76194998046113</v>
      </c>
      <c r="J25" s="30"/>
      <c r="P25" s="4"/>
    </row>
    <row r="26" spans="1:16" ht="60" customHeight="1" outlineLevel="3">
      <c r="A26" s="11" t="s">
        <v>124</v>
      </c>
      <c r="B26" s="32" t="s">
        <v>9</v>
      </c>
      <c r="C26" s="24">
        <v>-677400</v>
      </c>
      <c r="D26" s="24">
        <v>-890000</v>
      </c>
      <c r="E26" s="24">
        <v>-822925.5</v>
      </c>
      <c r="F26" s="52">
        <f t="shared" si="0"/>
        <v>-145525.5</v>
      </c>
      <c r="G26" s="21">
        <f t="shared" si="1"/>
        <v>121.48294951284322</v>
      </c>
      <c r="H26" s="19">
        <f t="shared" si="2"/>
        <v>67074.5</v>
      </c>
      <c r="I26" s="55">
        <f t="shared" si="3"/>
        <v>92.46353932584269</v>
      </c>
      <c r="J26" s="30"/>
      <c r="P26" s="2"/>
    </row>
    <row r="27" spans="1:16" ht="12.75" outlineLevel="1">
      <c r="A27" s="10" t="s">
        <v>125</v>
      </c>
      <c r="B27" s="35" t="s">
        <v>10</v>
      </c>
      <c r="C27" s="23">
        <f>C28+C32+C35+C37</f>
        <v>178121000</v>
      </c>
      <c r="D27" s="23">
        <f>D28+D32+D35+D37</f>
        <v>157369000</v>
      </c>
      <c r="E27" s="23">
        <f>E28+E32+E35+E37</f>
        <v>161158615.1</v>
      </c>
      <c r="F27" s="25">
        <f t="shared" si="0"/>
        <v>-16962384.900000006</v>
      </c>
      <c r="G27" s="20">
        <f t="shared" si="1"/>
        <v>90.47704375115792</v>
      </c>
      <c r="H27" s="18">
        <f t="shared" si="2"/>
        <v>3789615.099999994</v>
      </c>
      <c r="I27" s="54">
        <f t="shared" si="3"/>
        <v>102.40810775946979</v>
      </c>
      <c r="J27" s="30"/>
      <c r="P27" s="4"/>
    </row>
    <row r="28" spans="1:16" ht="21" outlineLevel="2">
      <c r="A28" s="10" t="s">
        <v>126</v>
      </c>
      <c r="B28" s="35" t="s">
        <v>11</v>
      </c>
      <c r="C28" s="23">
        <f>C29+C30+C31</f>
        <v>170715000</v>
      </c>
      <c r="D28" s="23">
        <f>D29+D30+D31</f>
        <v>154317000</v>
      </c>
      <c r="E28" s="23">
        <f>E29+E30+E31</f>
        <v>159153412.22</v>
      </c>
      <c r="F28" s="23">
        <f>F29+F30+F31</f>
        <v>-11561587.780000005</v>
      </c>
      <c r="G28" s="20">
        <f t="shared" si="1"/>
        <v>93.22755013912075</v>
      </c>
      <c r="H28" s="23">
        <f>H29+H30+H31</f>
        <v>4836412.219999995</v>
      </c>
      <c r="I28" s="54">
        <f t="shared" si="3"/>
        <v>103.13407610308651</v>
      </c>
      <c r="J28" s="30"/>
      <c r="P28" s="1"/>
    </row>
    <row r="29" spans="1:16" ht="72" customHeight="1" outlineLevel="3">
      <c r="A29" s="11" t="s">
        <v>127</v>
      </c>
      <c r="B29" s="36" t="s">
        <v>12</v>
      </c>
      <c r="C29" s="24">
        <v>88005000</v>
      </c>
      <c r="D29" s="24">
        <v>90564000</v>
      </c>
      <c r="E29" s="24">
        <v>94391254.74</v>
      </c>
      <c r="F29" s="52">
        <f t="shared" si="0"/>
        <v>6386254.739999995</v>
      </c>
      <c r="G29" s="21">
        <f t="shared" si="1"/>
        <v>107.2566953468553</v>
      </c>
      <c r="H29" s="19">
        <f t="shared" si="2"/>
        <v>3827254.7399999946</v>
      </c>
      <c r="I29" s="55">
        <f t="shared" si="3"/>
        <v>104.22602219424937</v>
      </c>
      <c r="J29" s="30" t="s">
        <v>270</v>
      </c>
      <c r="P29" s="4"/>
    </row>
    <row r="30" spans="1:16" ht="51.75" customHeight="1" outlineLevel="3">
      <c r="A30" s="11" t="s">
        <v>128</v>
      </c>
      <c r="B30" s="36" t="s">
        <v>13</v>
      </c>
      <c r="C30" s="24">
        <v>82710000</v>
      </c>
      <c r="D30" s="24">
        <v>63754000</v>
      </c>
      <c r="E30" s="24">
        <v>64763315.39</v>
      </c>
      <c r="F30" s="52">
        <f t="shared" si="0"/>
        <v>-17946684.61</v>
      </c>
      <c r="G30" s="21">
        <f t="shared" si="1"/>
        <v>78.30167499697738</v>
      </c>
      <c r="H30" s="19">
        <f t="shared" si="2"/>
        <v>1009315.3900000006</v>
      </c>
      <c r="I30" s="55">
        <f t="shared" si="3"/>
        <v>101.58314049314552</v>
      </c>
      <c r="J30" s="30" t="s">
        <v>271</v>
      </c>
      <c r="P30" s="4"/>
    </row>
    <row r="31" spans="1:16" ht="36" customHeight="1" outlineLevel="3">
      <c r="A31" s="11" t="s">
        <v>198</v>
      </c>
      <c r="B31" s="36" t="s">
        <v>197</v>
      </c>
      <c r="C31" s="24">
        <v>0</v>
      </c>
      <c r="D31" s="24">
        <v>-1000</v>
      </c>
      <c r="E31" s="24">
        <v>-1157.91</v>
      </c>
      <c r="F31" s="52">
        <f t="shared" si="0"/>
        <v>-1157.91</v>
      </c>
      <c r="G31" s="21"/>
      <c r="H31" s="19">
        <f t="shared" si="2"/>
        <v>-157.91000000000008</v>
      </c>
      <c r="I31" s="55">
        <f t="shared" si="3"/>
        <v>115.791</v>
      </c>
      <c r="J31" s="57"/>
      <c r="P31" s="4"/>
    </row>
    <row r="32" spans="1:16" ht="25.5" customHeight="1" outlineLevel="2">
      <c r="A32" s="10" t="s">
        <v>129</v>
      </c>
      <c r="B32" s="35" t="s">
        <v>14</v>
      </c>
      <c r="C32" s="23">
        <f>C33+C34</f>
        <v>16000</v>
      </c>
      <c r="D32" s="23">
        <f>D33+D34</f>
        <v>-424000</v>
      </c>
      <c r="E32" s="23">
        <f>E33+E34</f>
        <v>-151792.66</v>
      </c>
      <c r="F32" s="25">
        <f t="shared" si="0"/>
        <v>-167792.66</v>
      </c>
      <c r="G32" s="20">
        <f t="shared" si="1"/>
        <v>-948.7041250000001</v>
      </c>
      <c r="H32" s="28">
        <f t="shared" si="2"/>
        <v>272207.33999999997</v>
      </c>
      <c r="I32" s="54">
        <f t="shared" si="3"/>
        <v>35.80015566037736</v>
      </c>
      <c r="J32" s="43"/>
      <c r="P32" s="4"/>
    </row>
    <row r="33" spans="1:16" ht="39.75" customHeight="1" outlineLevel="3">
      <c r="A33" s="11" t="s">
        <v>130</v>
      </c>
      <c r="B33" s="36" t="s">
        <v>14</v>
      </c>
      <c r="C33" s="24">
        <v>16000</v>
      </c>
      <c r="D33" s="24">
        <v>-427000</v>
      </c>
      <c r="E33" s="24">
        <v>-155116.98</v>
      </c>
      <c r="F33" s="52">
        <f t="shared" si="0"/>
        <v>-171116.98</v>
      </c>
      <c r="G33" s="21">
        <f t="shared" si="1"/>
        <v>-969.481125</v>
      </c>
      <c r="H33" s="19">
        <f t="shared" si="2"/>
        <v>271883.02</v>
      </c>
      <c r="I33" s="55">
        <f t="shared" si="3"/>
        <v>36.32716159250586</v>
      </c>
      <c r="J33" s="30" t="s">
        <v>259</v>
      </c>
      <c r="P33" s="2"/>
    </row>
    <row r="34" spans="1:16" ht="33.75" outlineLevel="3">
      <c r="A34" s="11" t="s">
        <v>131</v>
      </c>
      <c r="B34" s="36" t="s">
        <v>15</v>
      </c>
      <c r="C34" s="24">
        <v>0</v>
      </c>
      <c r="D34" s="24">
        <v>3000</v>
      </c>
      <c r="E34" s="24">
        <v>3324.32</v>
      </c>
      <c r="F34" s="52">
        <f t="shared" si="0"/>
        <v>3324.32</v>
      </c>
      <c r="G34" s="21"/>
      <c r="H34" s="19">
        <f t="shared" si="2"/>
        <v>324.32000000000016</v>
      </c>
      <c r="I34" s="55">
        <f t="shared" si="3"/>
        <v>110.81066666666668</v>
      </c>
      <c r="J34" s="30"/>
      <c r="P34" s="4"/>
    </row>
    <row r="35" spans="1:16" ht="21.75" customHeight="1" outlineLevel="2">
      <c r="A35" s="10" t="s">
        <v>132</v>
      </c>
      <c r="B35" s="35" t="s">
        <v>16</v>
      </c>
      <c r="C35" s="23">
        <f>C36</f>
        <v>170000</v>
      </c>
      <c r="D35" s="23">
        <f>D36</f>
        <v>112000</v>
      </c>
      <c r="E35" s="23">
        <f>E36</f>
        <v>87718.29</v>
      </c>
      <c r="F35" s="25">
        <f t="shared" si="0"/>
        <v>-82281.71</v>
      </c>
      <c r="G35" s="20">
        <f t="shared" si="1"/>
        <v>51.59899411764706</v>
      </c>
      <c r="H35" s="28">
        <f t="shared" si="2"/>
        <v>-24281.710000000006</v>
      </c>
      <c r="I35" s="54">
        <f t="shared" si="3"/>
        <v>78.31990178571428</v>
      </c>
      <c r="J35" s="58"/>
      <c r="P35" s="4"/>
    </row>
    <row r="36" spans="1:16" ht="39.75" customHeight="1" outlineLevel="3">
      <c r="A36" s="11" t="s">
        <v>133</v>
      </c>
      <c r="B36" s="36" t="s">
        <v>16</v>
      </c>
      <c r="C36" s="24">
        <v>170000</v>
      </c>
      <c r="D36" s="24">
        <v>112000</v>
      </c>
      <c r="E36" s="24">
        <v>87718.29</v>
      </c>
      <c r="F36" s="52">
        <f t="shared" si="0"/>
        <v>-82281.71</v>
      </c>
      <c r="G36" s="21">
        <f t="shared" si="1"/>
        <v>51.59899411764706</v>
      </c>
      <c r="H36" s="19">
        <f t="shared" si="2"/>
        <v>-24281.710000000006</v>
      </c>
      <c r="I36" s="55">
        <f t="shared" si="3"/>
        <v>78.31990178571428</v>
      </c>
      <c r="J36" s="30" t="s">
        <v>258</v>
      </c>
      <c r="P36" s="4"/>
    </row>
    <row r="37" spans="1:16" ht="21" outlineLevel="2">
      <c r="A37" s="10" t="s">
        <v>134</v>
      </c>
      <c r="B37" s="35" t="s">
        <v>17</v>
      </c>
      <c r="C37" s="23">
        <f>C38</f>
        <v>7220000</v>
      </c>
      <c r="D37" s="23">
        <f>D38</f>
        <v>3364000</v>
      </c>
      <c r="E37" s="23">
        <f>E38</f>
        <v>2069277.25</v>
      </c>
      <c r="F37" s="25">
        <f t="shared" si="0"/>
        <v>-5150722.75</v>
      </c>
      <c r="G37" s="20">
        <f t="shared" si="1"/>
        <v>28.66034972299169</v>
      </c>
      <c r="H37" s="18">
        <f t="shared" si="2"/>
        <v>-1294722.75</v>
      </c>
      <c r="I37" s="54">
        <f t="shared" si="3"/>
        <v>61.51240338882283</v>
      </c>
      <c r="J37" s="30"/>
      <c r="P37" s="1"/>
    </row>
    <row r="38" spans="1:16" ht="146.25" outlineLevel="3">
      <c r="A38" s="11" t="s">
        <v>135</v>
      </c>
      <c r="B38" s="36" t="s">
        <v>18</v>
      </c>
      <c r="C38" s="24">
        <v>7220000</v>
      </c>
      <c r="D38" s="24">
        <v>3364000</v>
      </c>
      <c r="E38" s="24">
        <v>2069277.25</v>
      </c>
      <c r="F38" s="52">
        <f t="shared" si="0"/>
        <v>-5150722.75</v>
      </c>
      <c r="G38" s="21">
        <f t="shared" si="1"/>
        <v>28.66034972299169</v>
      </c>
      <c r="H38" s="19">
        <f t="shared" si="2"/>
        <v>-1294722.75</v>
      </c>
      <c r="I38" s="55">
        <f t="shared" si="3"/>
        <v>61.51240338882283</v>
      </c>
      <c r="J38" s="30" t="s">
        <v>257</v>
      </c>
      <c r="P38" s="1"/>
    </row>
    <row r="39" spans="1:16" ht="12.75" outlineLevel="1">
      <c r="A39" s="10" t="s">
        <v>137</v>
      </c>
      <c r="B39" s="35" t="s">
        <v>19</v>
      </c>
      <c r="C39" s="23">
        <f>C40+C42</f>
        <v>23264000</v>
      </c>
      <c r="D39" s="23">
        <f>D40+D42</f>
        <v>24606000</v>
      </c>
      <c r="E39" s="23">
        <f>E40+E42</f>
        <v>22084630.35</v>
      </c>
      <c r="F39" s="25">
        <f t="shared" si="0"/>
        <v>-1179369.6499999985</v>
      </c>
      <c r="G39" s="20">
        <f t="shared" si="1"/>
        <v>94.9304949707703</v>
      </c>
      <c r="H39" s="18">
        <f t="shared" si="2"/>
        <v>-2521369.6499999985</v>
      </c>
      <c r="I39" s="54">
        <f t="shared" si="3"/>
        <v>89.75302913923434</v>
      </c>
      <c r="J39" s="30"/>
      <c r="P39" s="1"/>
    </row>
    <row r="40" spans="1:16" ht="12.75" outlineLevel="2">
      <c r="A40" s="10" t="s">
        <v>138</v>
      </c>
      <c r="B40" s="35" t="s">
        <v>20</v>
      </c>
      <c r="C40" s="23">
        <f>C41</f>
        <v>18177000</v>
      </c>
      <c r="D40" s="23">
        <f>D41</f>
        <v>21550000</v>
      </c>
      <c r="E40" s="23">
        <f>E41</f>
        <v>19038775.64</v>
      </c>
      <c r="F40" s="25">
        <f t="shared" si="0"/>
        <v>861775.6400000006</v>
      </c>
      <c r="G40" s="20">
        <f t="shared" si="1"/>
        <v>104.7410223909336</v>
      </c>
      <c r="H40" s="18">
        <f t="shared" si="2"/>
        <v>-2511224.3599999994</v>
      </c>
      <c r="I40" s="54">
        <f t="shared" si="3"/>
        <v>88.3469867285383</v>
      </c>
      <c r="J40" s="30"/>
      <c r="P40" s="4"/>
    </row>
    <row r="41" spans="1:16" ht="42.75" customHeight="1" outlineLevel="3">
      <c r="A41" s="11" t="s">
        <v>136</v>
      </c>
      <c r="B41" s="36" t="s">
        <v>21</v>
      </c>
      <c r="C41" s="24">
        <v>18177000</v>
      </c>
      <c r="D41" s="24">
        <v>21550000</v>
      </c>
      <c r="E41" s="24">
        <v>19038775.64</v>
      </c>
      <c r="F41" s="52">
        <f t="shared" si="0"/>
        <v>861775.6400000006</v>
      </c>
      <c r="G41" s="21">
        <f t="shared" si="1"/>
        <v>104.7410223909336</v>
      </c>
      <c r="H41" s="19">
        <f t="shared" si="2"/>
        <v>-2511224.3599999994</v>
      </c>
      <c r="I41" s="55">
        <f t="shared" si="3"/>
        <v>88.3469867285383</v>
      </c>
      <c r="J41" s="31"/>
      <c r="P41" s="4"/>
    </row>
    <row r="42" spans="1:16" ht="12.75" outlineLevel="2">
      <c r="A42" s="10" t="s">
        <v>139</v>
      </c>
      <c r="B42" s="35" t="s">
        <v>22</v>
      </c>
      <c r="C42" s="23">
        <f>C43+C44</f>
        <v>5087000</v>
      </c>
      <c r="D42" s="23">
        <f>D43+D44</f>
        <v>3056000</v>
      </c>
      <c r="E42" s="23">
        <f>E43+E44</f>
        <v>3045854.71</v>
      </c>
      <c r="F42" s="25">
        <f t="shared" si="0"/>
        <v>-2041145.29</v>
      </c>
      <c r="G42" s="20">
        <f t="shared" si="1"/>
        <v>59.8752645960291</v>
      </c>
      <c r="H42" s="18">
        <f t="shared" si="2"/>
        <v>-10145.290000000037</v>
      </c>
      <c r="I42" s="54">
        <f t="shared" si="3"/>
        <v>99.66802061518325</v>
      </c>
      <c r="J42" s="30"/>
      <c r="P42" s="4"/>
    </row>
    <row r="43" spans="1:16" ht="93" customHeight="1" outlineLevel="3">
      <c r="A43" s="11" t="s">
        <v>212</v>
      </c>
      <c r="B43" s="36" t="s">
        <v>211</v>
      </c>
      <c r="C43" s="24">
        <v>4260000</v>
      </c>
      <c r="D43" s="24">
        <v>2225000</v>
      </c>
      <c r="E43" s="24">
        <v>2157759.73</v>
      </c>
      <c r="F43" s="52">
        <f t="shared" si="0"/>
        <v>-2102240.27</v>
      </c>
      <c r="G43" s="21">
        <f t="shared" si="1"/>
        <v>50.651636854460094</v>
      </c>
      <c r="H43" s="19">
        <f t="shared" si="2"/>
        <v>-67240.27000000002</v>
      </c>
      <c r="I43" s="55">
        <f t="shared" si="3"/>
        <v>96.97796539325843</v>
      </c>
      <c r="J43" s="30" t="s">
        <v>260</v>
      </c>
      <c r="P43" s="4"/>
    </row>
    <row r="44" spans="1:16" ht="26.25" customHeight="1" outlineLevel="3">
      <c r="A44" s="11" t="s">
        <v>214</v>
      </c>
      <c r="B44" s="36" t="s">
        <v>213</v>
      </c>
      <c r="C44" s="24">
        <v>827000</v>
      </c>
      <c r="D44" s="24">
        <v>831000</v>
      </c>
      <c r="E44" s="24">
        <v>888094.98</v>
      </c>
      <c r="F44" s="52">
        <f t="shared" si="0"/>
        <v>61094.97999999998</v>
      </c>
      <c r="G44" s="21">
        <f t="shared" si="1"/>
        <v>107.38754292623942</v>
      </c>
      <c r="H44" s="19">
        <f t="shared" si="2"/>
        <v>57094.97999999998</v>
      </c>
      <c r="I44" s="55">
        <f t="shared" si="3"/>
        <v>106.87063537906137</v>
      </c>
      <c r="J44" s="44" t="s">
        <v>272</v>
      </c>
      <c r="P44" s="4"/>
    </row>
    <row r="45" spans="1:16" ht="12.75" outlineLevel="1">
      <c r="A45" s="10" t="s">
        <v>140</v>
      </c>
      <c r="B45" s="35" t="s">
        <v>23</v>
      </c>
      <c r="C45" s="23">
        <f>C46+C48</f>
        <v>18158400</v>
      </c>
      <c r="D45" s="23">
        <f>D46+D48</f>
        <v>24175400</v>
      </c>
      <c r="E45" s="23">
        <f>E46+E48</f>
        <v>27485129.08</v>
      </c>
      <c r="F45" s="25">
        <f t="shared" si="0"/>
        <v>9326729.079999998</v>
      </c>
      <c r="G45" s="20">
        <f t="shared" si="1"/>
        <v>151.36316569741825</v>
      </c>
      <c r="H45" s="18">
        <f t="shared" si="2"/>
        <v>3309729.079999998</v>
      </c>
      <c r="I45" s="54">
        <f t="shared" si="3"/>
        <v>113.69048321847828</v>
      </c>
      <c r="J45" s="30"/>
      <c r="P45" s="4"/>
    </row>
    <row r="46" spans="1:16" ht="21" outlineLevel="2">
      <c r="A46" s="10" t="s">
        <v>141</v>
      </c>
      <c r="B46" s="35" t="s">
        <v>24</v>
      </c>
      <c r="C46" s="23">
        <f>C47</f>
        <v>17800000</v>
      </c>
      <c r="D46" s="23">
        <f>D47</f>
        <v>23817000</v>
      </c>
      <c r="E46" s="23">
        <f>E47</f>
        <v>27171129.08</v>
      </c>
      <c r="F46" s="25">
        <f t="shared" si="0"/>
        <v>9371129.079999998</v>
      </c>
      <c r="G46" s="20">
        <f t="shared" si="1"/>
        <v>152.64679258426966</v>
      </c>
      <c r="H46" s="18">
        <f t="shared" si="2"/>
        <v>3354129.079999998</v>
      </c>
      <c r="I46" s="54">
        <f t="shared" si="3"/>
        <v>114.08292009908887</v>
      </c>
      <c r="J46" s="30"/>
      <c r="P46" s="4"/>
    </row>
    <row r="47" spans="1:16" ht="33.75" outlineLevel="3">
      <c r="A47" s="11" t="s">
        <v>142</v>
      </c>
      <c r="B47" s="36" t="s">
        <v>25</v>
      </c>
      <c r="C47" s="24">
        <v>17800000</v>
      </c>
      <c r="D47" s="24">
        <v>23817000</v>
      </c>
      <c r="E47" s="24">
        <v>27171129.08</v>
      </c>
      <c r="F47" s="52">
        <f t="shared" si="0"/>
        <v>9371129.079999998</v>
      </c>
      <c r="G47" s="21">
        <f t="shared" si="1"/>
        <v>152.64679258426966</v>
      </c>
      <c r="H47" s="27">
        <f t="shared" si="2"/>
        <v>3354129.079999998</v>
      </c>
      <c r="I47" s="55">
        <f t="shared" si="3"/>
        <v>114.08292009908887</v>
      </c>
      <c r="J47" s="30" t="s">
        <v>261</v>
      </c>
      <c r="P47" s="4"/>
    </row>
    <row r="48" spans="1:16" ht="31.5" outlineLevel="2">
      <c r="A48" s="10" t="s">
        <v>143</v>
      </c>
      <c r="B48" s="35" t="s">
        <v>26</v>
      </c>
      <c r="C48" s="23">
        <f>C49+C50</f>
        <v>358400</v>
      </c>
      <c r="D48" s="23">
        <f>D49+D50</f>
        <v>358400</v>
      </c>
      <c r="E48" s="23">
        <f>E49+E50</f>
        <v>314000</v>
      </c>
      <c r="F48" s="25">
        <f t="shared" si="0"/>
        <v>-44400</v>
      </c>
      <c r="G48" s="20">
        <f t="shared" si="1"/>
        <v>87.61160714285714</v>
      </c>
      <c r="H48" s="18">
        <f t="shared" si="2"/>
        <v>-44400</v>
      </c>
      <c r="I48" s="54">
        <f t="shared" si="3"/>
        <v>87.61160714285714</v>
      </c>
      <c r="J48" s="30"/>
      <c r="P48" s="1"/>
    </row>
    <row r="49" spans="1:16" ht="27.75" customHeight="1" outlineLevel="3">
      <c r="A49" s="11" t="s">
        <v>144</v>
      </c>
      <c r="B49" s="36" t="s">
        <v>27</v>
      </c>
      <c r="C49" s="24">
        <v>32000</v>
      </c>
      <c r="D49" s="24">
        <v>32000</v>
      </c>
      <c r="E49" s="24">
        <v>10000</v>
      </c>
      <c r="F49" s="52">
        <f t="shared" si="0"/>
        <v>-22000</v>
      </c>
      <c r="G49" s="21">
        <f t="shared" si="1"/>
        <v>31.25</v>
      </c>
      <c r="H49" s="27">
        <f t="shared" si="2"/>
        <v>-22000</v>
      </c>
      <c r="I49" s="55">
        <f t="shared" si="3"/>
        <v>31.25</v>
      </c>
      <c r="J49" s="43" t="s">
        <v>262</v>
      </c>
      <c r="P49" s="1"/>
    </row>
    <row r="50" spans="1:16" ht="45" outlineLevel="3">
      <c r="A50" s="11" t="s">
        <v>145</v>
      </c>
      <c r="B50" s="36" t="s">
        <v>28</v>
      </c>
      <c r="C50" s="24">
        <v>326400</v>
      </c>
      <c r="D50" s="24">
        <v>326400</v>
      </c>
      <c r="E50" s="24">
        <v>304000</v>
      </c>
      <c r="F50" s="52">
        <f t="shared" si="0"/>
        <v>-22400</v>
      </c>
      <c r="G50" s="21">
        <f t="shared" si="1"/>
        <v>93.13725490196079</v>
      </c>
      <c r="H50" s="27">
        <f t="shared" si="2"/>
        <v>-22400</v>
      </c>
      <c r="I50" s="55">
        <f t="shared" si="3"/>
        <v>93.13725490196079</v>
      </c>
      <c r="J50" s="30" t="s">
        <v>280</v>
      </c>
      <c r="P50" s="1"/>
    </row>
    <row r="51" spans="1:16" ht="31.5" outlineLevel="1">
      <c r="A51" s="10" t="s">
        <v>146</v>
      </c>
      <c r="B51" s="35" t="s">
        <v>29</v>
      </c>
      <c r="C51" s="23">
        <f>C52+C58+C60</f>
        <v>109395100</v>
      </c>
      <c r="D51" s="23">
        <f>D52+D58+D60</f>
        <v>121699425.22999999</v>
      </c>
      <c r="E51" s="23">
        <f>E52+E58+E60</f>
        <v>83949406.43</v>
      </c>
      <c r="F51" s="25">
        <f t="shared" si="0"/>
        <v>-25445693.569999993</v>
      </c>
      <c r="G51" s="20">
        <f t="shared" si="1"/>
        <v>76.73964046835736</v>
      </c>
      <c r="H51" s="18">
        <f t="shared" si="2"/>
        <v>-37750018.79999998</v>
      </c>
      <c r="I51" s="54">
        <f t="shared" si="3"/>
        <v>68.9809391222217</v>
      </c>
      <c r="J51" s="30"/>
      <c r="P51" s="4"/>
    </row>
    <row r="52" spans="1:16" ht="63" outlineLevel="2">
      <c r="A52" s="10" t="s">
        <v>147</v>
      </c>
      <c r="B52" s="37" t="s">
        <v>30</v>
      </c>
      <c r="C52" s="23">
        <f>C53+C54+C55+C56+C57</f>
        <v>88919800</v>
      </c>
      <c r="D52" s="23">
        <f>D53+D54+D55+D56+D57</f>
        <v>101689125.22999999</v>
      </c>
      <c r="E52" s="23">
        <f>E53+E54+E55+E56+E57</f>
        <v>69142220.13000001</v>
      </c>
      <c r="F52" s="23">
        <f>F53+F54+F55+F56+F57</f>
        <v>-19777579.87</v>
      </c>
      <c r="G52" s="20">
        <f t="shared" si="1"/>
        <v>77.75795731659316</v>
      </c>
      <c r="H52" s="23">
        <f>H53+H54+H55+H56+H57</f>
        <v>-32546905.1</v>
      </c>
      <c r="I52" s="54">
        <f t="shared" si="3"/>
        <v>67.99372103321221</v>
      </c>
      <c r="J52" s="30"/>
      <c r="P52" s="1"/>
    </row>
    <row r="53" spans="1:16" ht="60" customHeight="1" outlineLevel="3">
      <c r="A53" s="11" t="s">
        <v>201</v>
      </c>
      <c r="B53" s="36" t="s">
        <v>202</v>
      </c>
      <c r="C53" s="24">
        <v>26925000</v>
      </c>
      <c r="D53" s="24">
        <v>35579825.23</v>
      </c>
      <c r="E53" s="24">
        <v>20607345.86</v>
      </c>
      <c r="F53" s="52">
        <f t="shared" si="0"/>
        <v>-6317654.140000001</v>
      </c>
      <c r="G53" s="21">
        <f t="shared" si="1"/>
        <v>76.5361034726091</v>
      </c>
      <c r="H53" s="27">
        <f t="shared" si="2"/>
        <v>-14972479.369999997</v>
      </c>
      <c r="I53" s="55">
        <f t="shared" si="3"/>
        <v>57.918625869540286</v>
      </c>
      <c r="J53" s="43" t="s">
        <v>263</v>
      </c>
      <c r="P53" s="2"/>
    </row>
    <row r="54" spans="1:16" ht="61.5" customHeight="1" outlineLevel="3">
      <c r="A54" s="11" t="s">
        <v>203</v>
      </c>
      <c r="B54" s="38" t="s">
        <v>204</v>
      </c>
      <c r="C54" s="24">
        <v>137000</v>
      </c>
      <c r="D54" s="24">
        <v>250000</v>
      </c>
      <c r="E54" s="24">
        <v>282603.87</v>
      </c>
      <c r="F54" s="52">
        <f t="shared" si="0"/>
        <v>145603.87</v>
      </c>
      <c r="G54" s="21">
        <f t="shared" si="1"/>
        <v>206.28019708029197</v>
      </c>
      <c r="H54" s="27">
        <f t="shared" si="2"/>
        <v>32603.869999999995</v>
      </c>
      <c r="I54" s="55">
        <f t="shared" si="3"/>
        <v>113.04154799999999</v>
      </c>
      <c r="J54" s="45" t="s">
        <v>273</v>
      </c>
      <c r="P54" s="3"/>
    </row>
    <row r="55" spans="1:16" ht="60.75" customHeight="1" outlineLevel="3">
      <c r="A55" s="11" t="s">
        <v>207</v>
      </c>
      <c r="B55" s="38" t="s">
        <v>205</v>
      </c>
      <c r="C55" s="24">
        <v>89000</v>
      </c>
      <c r="D55" s="24">
        <v>89000</v>
      </c>
      <c r="E55" s="24">
        <v>82668.32</v>
      </c>
      <c r="F55" s="52">
        <f t="shared" si="0"/>
        <v>-6331.679999999993</v>
      </c>
      <c r="G55" s="21">
        <f t="shared" si="1"/>
        <v>92.88575280898877</v>
      </c>
      <c r="H55" s="27">
        <f t="shared" si="2"/>
        <v>-6331.679999999993</v>
      </c>
      <c r="I55" s="55">
        <f t="shared" si="3"/>
        <v>92.88575280898877</v>
      </c>
      <c r="J55" s="43" t="s">
        <v>274</v>
      </c>
      <c r="P55" s="3"/>
    </row>
    <row r="56" spans="1:16" ht="57.75" customHeight="1" outlineLevel="3">
      <c r="A56" s="11" t="s">
        <v>148</v>
      </c>
      <c r="B56" s="38" t="s">
        <v>206</v>
      </c>
      <c r="C56" s="24">
        <v>61768800</v>
      </c>
      <c r="D56" s="24">
        <v>65768800</v>
      </c>
      <c r="E56" s="24">
        <v>48167560.93</v>
      </c>
      <c r="F56" s="52">
        <f t="shared" si="0"/>
        <v>-13601239.07</v>
      </c>
      <c r="G56" s="21">
        <f t="shared" si="1"/>
        <v>77.98040585214542</v>
      </c>
      <c r="H56" s="27">
        <f t="shared" si="2"/>
        <v>-17601239.07</v>
      </c>
      <c r="I56" s="55">
        <f t="shared" si="3"/>
        <v>73.23770683059443</v>
      </c>
      <c r="J56" s="43" t="s">
        <v>283</v>
      </c>
      <c r="P56" s="3"/>
    </row>
    <row r="57" spans="1:16" ht="87" customHeight="1" outlineLevel="3">
      <c r="A57" s="11" t="s">
        <v>200</v>
      </c>
      <c r="B57" s="38" t="s">
        <v>199</v>
      </c>
      <c r="C57" s="24">
        <v>0</v>
      </c>
      <c r="D57" s="24">
        <v>1500</v>
      </c>
      <c r="E57" s="24">
        <v>2041.15</v>
      </c>
      <c r="F57" s="52">
        <f t="shared" si="0"/>
        <v>2041.15</v>
      </c>
      <c r="G57" s="21"/>
      <c r="H57" s="27">
        <f t="shared" si="2"/>
        <v>541.1500000000001</v>
      </c>
      <c r="I57" s="55">
        <f t="shared" si="3"/>
        <v>136.07666666666665</v>
      </c>
      <c r="J57" s="43"/>
      <c r="P57" s="3"/>
    </row>
    <row r="58" spans="1:16" ht="21" outlineLevel="2">
      <c r="A58" s="10" t="s">
        <v>31</v>
      </c>
      <c r="B58" s="35" t="s">
        <v>32</v>
      </c>
      <c r="C58" s="23">
        <f>C59</f>
        <v>775300</v>
      </c>
      <c r="D58" s="23">
        <f>D59</f>
        <v>775300</v>
      </c>
      <c r="E58" s="23">
        <f>E59</f>
        <v>360840.75</v>
      </c>
      <c r="F58" s="25">
        <f t="shared" si="0"/>
        <v>-414459.25</v>
      </c>
      <c r="G58" s="20">
        <f t="shared" si="1"/>
        <v>46.54208048497356</v>
      </c>
      <c r="H58" s="18">
        <f t="shared" si="2"/>
        <v>-414459.25</v>
      </c>
      <c r="I58" s="54">
        <f t="shared" si="3"/>
        <v>46.54208048497356</v>
      </c>
      <c r="J58" s="30"/>
      <c r="P58" s="2"/>
    </row>
    <row r="59" spans="1:16" ht="36.75" customHeight="1" outlineLevel="3">
      <c r="A59" s="11" t="s">
        <v>216</v>
      </c>
      <c r="B59" s="36" t="s">
        <v>215</v>
      </c>
      <c r="C59" s="24">
        <v>775300</v>
      </c>
      <c r="D59" s="24">
        <v>775300</v>
      </c>
      <c r="E59" s="24">
        <v>360840.75</v>
      </c>
      <c r="F59" s="52">
        <f t="shared" si="0"/>
        <v>-414459.25</v>
      </c>
      <c r="G59" s="21">
        <f t="shared" si="1"/>
        <v>46.54208048497356</v>
      </c>
      <c r="H59" s="27">
        <f t="shared" si="2"/>
        <v>-414459.25</v>
      </c>
      <c r="I59" s="55">
        <f t="shared" si="3"/>
        <v>46.54208048497356</v>
      </c>
      <c r="J59" s="43" t="s">
        <v>275</v>
      </c>
      <c r="P59" s="2"/>
    </row>
    <row r="60" spans="1:16" ht="68.25" customHeight="1" outlineLevel="2">
      <c r="A60" s="10" t="s">
        <v>149</v>
      </c>
      <c r="B60" s="37" t="s">
        <v>33</v>
      </c>
      <c r="C60" s="23">
        <f>C61</f>
        <v>19700000</v>
      </c>
      <c r="D60" s="23">
        <f>D61</f>
        <v>19235000</v>
      </c>
      <c r="E60" s="23">
        <f>E61</f>
        <v>14446345.55</v>
      </c>
      <c r="F60" s="25">
        <f t="shared" si="0"/>
        <v>-5253654.449999999</v>
      </c>
      <c r="G60" s="20">
        <f t="shared" si="1"/>
        <v>73.33170329949239</v>
      </c>
      <c r="H60" s="18">
        <f t="shared" si="2"/>
        <v>-4788654.449999999</v>
      </c>
      <c r="I60" s="54">
        <f t="shared" si="3"/>
        <v>75.10447387574733</v>
      </c>
      <c r="J60" s="30"/>
      <c r="P60" s="1"/>
    </row>
    <row r="61" spans="1:16" ht="61.5" customHeight="1" outlineLevel="3">
      <c r="A61" s="11" t="s">
        <v>217</v>
      </c>
      <c r="B61" s="39" t="s">
        <v>218</v>
      </c>
      <c r="C61" s="24">
        <v>19700000</v>
      </c>
      <c r="D61" s="24">
        <v>19235000</v>
      </c>
      <c r="E61" s="24">
        <v>14446345.55</v>
      </c>
      <c r="F61" s="52">
        <f t="shared" si="0"/>
        <v>-5253654.449999999</v>
      </c>
      <c r="G61" s="21">
        <f t="shared" si="1"/>
        <v>73.33170329949239</v>
      </c>
      <c r="H61" s="27">
        <f t="shared" si="2"/>
        <v>-4788654.449999999</v>
      </c>
      <c r="I61" s="55">
        <f t="shared" si="3"/>
        <v>75.10447387574733</v>
      </c>
      <c r="J61" s="43" t="s">
        <v>281</v>
      </c>
      <c r="P61" s="1"/>
    </row>
    <row r="62" spans="1:16" ht="27" customHeight="1" outlineLevel="1">
      <c r="A62" s="10" t="s">
        <v>150</v>
      </c>
      <c r="B62" s="35" t="s">
        <v>34</v>
      </c>
      <c r="C62" s="23">
        <f>C63</f>
        <v>12991100</v>
      </c>
      <c r="D62" s="23">
        <f>D63</f>
        <v>16200000</v>
      </c>
      <c r="E62" s="23">
        <f>E63</f>
        <v>16793286.59</v>
      </c>
      <c r="F62" s="23">
        <f>F63</f>
        <v>3755392.8999999994</v>
      </c>
      <c r="G62" s="20">
        <f t="shared" si="1"/>
        <v>129.26762622102822</v>
      </c>
      <c r="H62" s="18">
        <f t="shared" si="2"/>
        <v>593286.5899999999</v>
      </c>
      <c r="I62" s="54">
        <f t="shared" si="3"/>
        <v>103.66226290123457</v>
      </c>
      <c r="J62" s="60" t="s">
        <v>265</v>
      </c>
      <c r="P62" s="3"/>
    </row>
    <row r="63" spans="1:16" ht="27.75" customHeight="1" outlineLevel="2">
      <c r="A63" s="10" t="s">
        <v>151</v>
      </c>
      <c r="B63" s="35" t="s">
        <v>35</v>
      </c>
      <c r="C63" s="23">
        <f>C64+C65+C66+C67</f>
        <v>12991100</v>
      </c>
      <c r="D63" s="23">
        <f>D64+D65+D66+D67</f>
        <v>16200000</v>
      </c>
      <c r="E63" s="23">
        <f>E64+E65+E66+E67</f>
        <v>16793286.59</v>
      </c>
      <c r="F63" s="23">
        <f>F64+F65+F66+F67</f>
        <v>3755392.8999999994</v>
      </c>
      <c r="G63" s="20">
        <f t="shared" si="1"/>
        <v>129.26762622102822</v>
      </c>
      <c r="H63" s="23">
        <f>H64+H65+H66+H67</f>
        <v>593286.5899999994</v>
      </c>
      <c r="I63" s="54">
        <f t="shared" si="3"/>
        <v>103.66226290123457</v>
      </c>
      <c r="J63" s="61"/>
      <c r="P63" s="3"/>
    </row>
    <row r="64" spans="1:16" ht="22.5" outlineLevel="3">
      <c r="A64" s="11" t="s">
        <v>152</v>
      </c>
      <c r="B64" s="36" t="s">
        <v>36</v>
      </c>
      <c r="C64" s="24">
        <v>10236100</v>
      </c>
      <c r="D64" s="24">
        <v>13909000</v>
      </c>
      <c r="E64" s="24">
        <v>13427334.94</v>
      </c>
      <c r="F64" s="52">
        <f t="shared" si="0"/>
        <v>3191234.9399999995</v>
      </c>
      <c r="G64" s="21">
        <f t="shared" si="1"/>
        <v>131.1762774884966</v>
      </c>
      <c r="H64" s="19">
        <f t="shared" si="2"/>
        <v>-481665.0600000005</v>
      </c>
      <c r="I64" s="55">
        <f t="shared" si="3"/>
        <v>96.537025954418</v>
      </c>
      <c r="J64" s="61"/>
      <c r="P64" s="4"/>
    </row>
    <row r="65" spans="1:16" ht="12.75" outlineLevel="3">
      <c r="A65" s="11" t="s">
        <v>153</v>
      </c>
      <c r="B65" s="36" t="s">
        <v>37</v>
      </c>
      <c r="C65" s="24">
        <v>0</v>
      </c>
      <c r="D65" s="24">
        <v>1272000</v>
      </c>
      <c r="E65" s="24">
        <v>1887089.91</v>
      </c>
      <c r="F65" s="52">
        <f t="shared" si="0"/>
        <v>1887089.91</v>
      </c>
      <c r="G65" s="21"/>
      <c r="H65" s="19">
        <f t="shared" si="2"/>
        <v>615089.9099999999</v>
      </c>
      <c r="I65" s="55">
        <f t="shared" si="3"/>
        <v>148.356125</v>
      </c>
      <c r="J65" s="61"/>
      <c r="P65" s="4"/>
    </row>
    <row r="66" spans="1:16" ht="12.75" outlineLevel="3">
      <c r="A66" s="11" t="s">
        <v>219</v>
      </c>
      <c r="B66" s="36" t="s">
        <v>220</v>
      </c>
      <c r="C66" s="24">
        <v>2755000</v>
      </c>
      <c r="D66" s="24">
        <v>972000</v>
      </c>
      <c r="E66" s="24">
        <v>1432068.05</v>
      </c>
      <c r="F66" s="52">
        <f t="shared" si="0"/>
        <v>-1322931.95</v>
      </c>
      <c r="G66" s="21">
        <f t="shared" si="1"/>
        <v>51.98069147005445</v>
      </c>
      <c r="H66" s="19">
        <f t="shared" si="2"/>
        <v>460068.05000000005</v>
      </c>
      <c r="I66" s="55">
        <f t="shared" si="3"/>
        <v>147.33210390946502</v>
      </c>
      <c r="J66" s="61"/>
      <c r="P66" s="4"/>
    </row>
    <row r="67" spans="1:16" ht="37.5" customHeight="1" outlineLevel="3">
      <c r="A67" s="11" t="s">
        <v>102</v>
      </c>
      <c r="B67" s="36" t="s">
        <v>221</v>
      </c>
      <c r="C67" s="24"/>
      <c r="D67" s="24">
        <v>47000</v>
      </c>
      <c r="E67" s="24">
        <v>46793.69</v>
      </c>
      <c r="F67" s="52"/>
      <c r="G67" s="21"/>
      <c r="H67" s="19">
        <f t="shared" si="2"/>
        <v>-206.30999999999767</v>
      </c>
      <c r="I67" s="55">
        <f t="shared" si="3"/>
        <v>99.5610425531915</v>
      </c>
      <c r="J67" s="62"/>
      <c r="P67" s="4"/>
    </row>
    <row r="68" spans="1:16" ht="21" outlineLevel="1">
      <c r="A68" s="10" t="s">
        <v>154</v>
      </c>
      <c r="B68" s="35" t="s">
        <v>38</v>
      </c>
      <c r="C68" s="23">
        <f>C69+C71</f>
        <v>5505700</v>
      </c>
      <c r="D68" s="23">
        <f>D69+D71</f>
        <v>5585768</v>
      </c>
      <c r="E68" s="23">
        <f>E69+E71</f>
        <v>4471088.13</v>
      </c>
      <c r="F68" s="25">
        <f t="shared" si="0"/>
        <v>-1034611.8700000001</v>
      </c>
      <c r="G68" s="20">
        <f t="shared" si="1"/>
        <v>81.20835007356013</v>
      </c>
      <c r="H68" s="18">
        <f t="shared" si="2"/>
        <v>-1114679.87</v>
      </c>
      <c r="I68" s="54">
        <f t="shared" si="3"/>
        <v>80.04428630046934</v>
      </c>
      <c r="J68" s="43"/>
      <c r="P68" s="1"/>
    </row>
    <row r="69" spans="1:16" ht="12.75" outlineLevel="2">
      <c r="A69" s="10" t="s">
        <v>155</v>
      </c>
      <c r="B69" s="35" t="s">
        <v>39</v>
      </c>
      <c r="C69" s="23">
        <f>C70</f>
        <v>1108200</v>
      </c>
      <c r="D69" s="23">
        <f>D70</f>
        <v>976368</v>
      </c>
      <c r="E69" s="23">
        <f>E70</f>
        <v>964312.35</v>
      </c>
      <c r="F69" s="25">
        <f t="shared" si="0"/>
        <v>-143887.65000000002</v>
      </c>
      <c r="G69" s="20">
        <f t="shared" si="1"/>
        <v>87.01609366540336</v>
      </c>
      <c r="H69" s="18">
        <f t="shared" si="2"/>
        <v>-12055.650000000023</v>
      </c>
      <c r="I69" s="54">
        <f t="shared" si="3"/>
        <v>98.7652555184111</v>
      </c>
      <c r="J69" s="43"/>
      <c r="P69" s="4"/>
    </row>
    <row r="70" spans="1:16" ht="50.25" customHeight="1" outlineLevel="3">
      <c r="A70" s="11" t="s">
        <v>223</v>
      </c>
      <c r="B70" s="36" t="s">
        <v>222</v>
      </c>
      <c r="C70" s="24">
        <v>1108200</v>
      </c>
      <c r="D70" s="24">
        <v>976368</v>
      </c>
      <c r="E70" s="24">
        <v>964312.35</v>
      </c>
      <c r="F70" s="52">
        <f t="shared" si="0"/>
        <v>-143887.65000000002</v>
      </c>
      <c r="G70" s="21">
        <f t="shared" si="1"/>
        <v>87.01609366540336</v>
      </c>
      <c r="H70" s="19">
        <f t="shared" si="2"/>
        <v>-12055.650000000023</v>
      </c>
      <c r="I70" s="55">
        <f t="shared" si="3"/>
        <v>98.7652555184111</v>
      </c>
      <c r="J70" s="43" t="s">
        <v>276</v>
      </c>
      <c r="P70" s="4"/>
    </row>
    <row r="71" spans="1:16" ht="12.75" outlineLevel="2">
      <c r="A71" s="10" t="s">
        <v>156</v>
      </c>
      <c r="B71" s="35" t="s">
        <v>40</v>
      </c>
      <c r="C71" s="23">
        <f>C73+C72</f>
        <v>4397500</v>
      </c>
      <c r="D71" s="23">
        <f>D73+D72</f>
        <v>4609400</v>
      </c>
      <c r="E71" s="23">
        <f>E73+E72</f>
        <v>3506775.78</v>
      </c>
      <c r="F71" s="25">
        <f t="shared" si="0"/>
        <v>-890724.2200000002</v>
      </c>
      <c r="G71" s="20">
        <f t="shared" si="1"/>
        <v>79.74475906765207</v>
      </c>
      <c r="H71" s="18">
        <f t="shared" si="2"/>
        <v>-1102624.2200000002</v>
      </c>
      <c r="I71" s="54">
        <f t="shared" si="3"/>
        <v>76.07879073198247</v>
      </c>
      <c r="J71" s="43"/>
      <c r="P71" s="1"/>
    </row>
    <row r="72" spans="1:16" ht="38.25" customHeight="1" outlineLevel="2">
      <c r="A72" s="11" t="s">
        <v>225</v>
      </c>
      <c r="B72" s="36" t="s">
        <v>224</v>
      </c>
      <c r="C72" s="24">
        <v>865900</v>
      </c>
      <c r="D72" s="24">
        <v>926000</v>
      </c>
      <c r="E72" s="24">
        <v>816918.82</v>
      </c>
      <c r="F72" s="52">
        <f t="shared" si="0"/>
        <v>-48981.18000000005</v>
      </c>
      <c r="G72" s="21">
        <f t="shared" si="1"/>
        <v>94.34332139969973</v>
      </c>
      <c r="H72" s="19">
        <f t="shared" si="2"/>
        <v>-109081.18000000005</v>
      </c>
      <c r="I72" s="55">
        <f t="shared" si="3"/>
        <v>88.22017494600432</v>
      </c>
      <c r="J72" s="43" t="s">
        <v>264</v>
      </c>
      <c r="P72" s="1"/>
    </row>
    <row r="73" spans="1:16" ht="25.5" customHeight="1" outlineLevel="3">
      <c r="A73" s="11" t="s">
        <v>226</v>
      </c>
      <c r="B73" s="36" t="s">
        <v>227</v>
      </c>
      <c r="C73" s="24">
        <v>3531600</v>
      </c>
      <c r="D73" s="24">
        <v>3683400</v>
      </c>
      <c r="E73" s="24">
        <v>2689856.96</v>
      </c>
      <c r="F73" s="52">
        <f t="shared" si="0"/>
        <v>-841743.04</v>
      </c>
      <c r="G73" s="21">
        <f t="shared" si="1"/>
        <v>76.16539132404576</v>
      </c>
      <c r="H73" s="19">
        <f t="shared" si="2"/>
        <v>-993543.04</v>
      </c>
      <c r="I73" s="55">
        <f t="shared" si="3"/>
        <v>73.0264690231851</v>
      </c>
      <c r="J73" s="43" t="s">
        <v>266</v>
      </c>
      <c r="P73" s="1"/>
    </row>
    <row r="74" spans="1:16" ht="21" outlineLevel="1">
      <c r="A74" s="10" t="s">
        <v>157</v>
      </c>
      <c r="B74" s="35" t="s">
        <v>41</v>
      </c>
      <c r="C74" s="23">
        <f>C75+C81+C79</f>
        <v>10375600</v>
      </c>
      <c r="D74" s="23">
        <f>D75+D81+D79</f>
        <v>11595360</v>
      </c>
      <c r="E74" s="23">
        <f>E75+E81+E79</f>
        <v>9243552.72</v>
      </c>
      <c r="F74" s="25">
        <f t="shared" si="0"/>
        <v>-1132047.2799999993</v>
      </c>
      <c r="G74" s="20">
        <f t="shared" si="1"/>
        <v>89.08933189405914</v>
      </c>
      <c r="H74" s="18">
        <f t="shared" si="2"/>
        <v>-2351807.2799999993</v>
      </c>
      <c r="I74" s="54">
        <f t="shared" si="3"/>
        <v>79.71768638489878</v>
      </c>
      <c r="J74" s="43"/>
      <c r="P74" s="4"/>
    </row>
    <row r="75" spans="1:16" ht="63" outlineLevel="2">
      <c r="A75" s="10" t="s">
        <v>158</v>
      </c>
      <c r="B75" s="37" t="s">
        <v>42</v>
      </c>
      <c r="C75" s="23">
        <f>C76+C77+C78</f>
        <v>9561400</v>
      </c>
      <c r="D75" s="23">
        <f>D76+D77+D78</f>
        <v>9563560</v>
      </c>
      <c r="E75" s="23">
        <f>E76+E77+E78</f>
        <v>7152370.13</v>
      </c>
      <c r="F75" s="25">
        <f t="shared" si="0"/>
        <v>-2409029.87</v>
      </c>
      <c r="G75" s="20">
        <f t="shared" si="1"/>
        <v>74.80463248059908</v>
      </c>
      <c r="H75" s="18">
        <f t="shared" si="2"/>
        <v>-2411189.87</v>
      </c>
      <c r="I75" s="54">
        <f t="shared" si="3"/>
        <v>74.78773730702792</v>
      </c>
      <c r="J75" s="30"/>
      <c r="P75" s="4"/>
    </row>
    <row r="76" spans="1:16" ht="75.75" customHeight="1" outlineLevel="3">
      <c r="A76" s="11" t="s">
        <v>228</v>
      </c>
      <c r="B76" s="38" t="s">
        <v>229</v>
      </c>
      <c r="C76" s="24">
        <v>8981600</v>
      </c>
      <c r="D76" s="24">
        <v>8981600</v>
      </c>
      <c r="E76" s="24">
        <v>6508364.13</v>
      </c>
      <c r="F76" s="52">
        <f t="shared" si="0"/>
        <v>-2473235.87</v>
      </c>
      <c r="G76" s="21">
        <f t="shared" si="1"/>
        <v>72.46330419969715</v>
      </c>
      <c r="H76" s="19">
        <f t="shared" si="2"/>
        <v>-2473235.87</v>
      </c>
      <c r="I76" s="55">
        <f t="shared" si="3"/>
        <v>72.46330419969715</v>
      </c>
      <c r="J76" s="43" t="s">
        <v>282</v>
      </c>
      <c r="P76" s="4"/>
    </row>
    <row r="77" spans="1:16" ht="64.5" customHeight="1" outlineLevel="3">
      <c r="A77" s="11" t="s">
        <v>230</v>
      </c>
      <c r="B77" s="38" t="s">
        <v>231</v>
      </c>
      <c r="C77" s="24">
        <v>579800</v>
      </c>
      <c r="D77" s="24">
        <v>581960</v>
      </c>
      <c r="E77" s="24">
        <v>186826</v>
      </c>
      <c r="F77" s="52">
        <f t="shared" si="0"/>
        <v>-392974</v>
      </c>
      <c r="G77" s="21">
        <f t="shared" si="1"/>
        <v>32.222490513970335</v>
      </c>
      <c r="H77" s="19">
        <f t="shared" si="2"/>
        <v>-395134</v>
      </c>
      <c r="I77" s="55">
        <f t="shared" si="3"/>
        <v>32.10289366966802</v>
      </c>
      <c r="J77" s="43" t="s">
        <v>277</v>
      </c>
      <c r="P77" s="3"/>
    </row>
    <row r="78" spans="1:16" ht="70.5" customHeight="1" outlineLevel="3">
      <c r="A78" s="11" t="s">
        <v>232</v>
      </c>
      <c r="B78" s="38" t="s">
        <v>233</v>
      </c>
      <c r="C78" s="24">
        <v>0</v>
      </c>
      <c r="D78" s="24">
        <v>0</v>
      </c>
      <c r="E78" s="24">
        <v>457180</v>
      </c>
      <c r="F78" s="52">
        <f t="shared" si="0"/>
        <v>457180</v>
      </c>
      <c r="G78" s="21"/>
      <c r="H78" s="19">
        <f t="shared" si="2"/>
        <v>457180</v>
      </c>
      <c r="I78" s="55"/>
      <c r="J78" s="43"/>
      <c r="P78" s="3"/>
    </row>
    <row r="79" spans="1:16" ht="42" hidden="1" outlineLevel="3">
      <c r="A79" s="10" t="s">
        <v>159</v>
      </c>
      <c r="B79" s="35" t="s">
        <v>88</v>
      </c>
      <c r="C79" s="23">
        <f>C80</f>
        <v>0</v>
      </c>
      <c r="D79" s="23">
        <f>D80</f>
        <v>0</v>
      </c>
      <c r="E79" s="23">
        <f>E80</f>
        <v>0</v>
      </c>
      <c r="F79" s="25">
        <f t="shared" si="0"/>
        <v>0</v>
      </c>
      <c r="G79" s="21"/>
      <c r="H79" s="18">
        <f t="shared" si="2"/>
        <v>0</v>
      </c>
      <c r="I79" s="54" t="e">
        <f t="shared" si="3"/>
        <v>#DIV/0!</v>
      </c>
      <c r="J79" s="30"/>
      <c r="P79" s="3"/>
    </row>
    <row r="80" spans="1:16" ht="48" customHeight="1" hidden="1" outlineLevel="3">
      <c r="A80" s="11" t="s">
        <v>160</v>
      </c>
      <c r="B80" s="47" t="s">
        <v>88</v>
      </c>
      <c r="C80" s="24"/>
      <c r="D80" s="24"/>
      <c r="E80" s="24"/>
      <c r="F80" s="52">
        <f t="shared" si="0"/>
        <v>0</v>
      </c>
      <c r="G80" s="21"/>
      <c r="H80" s="19">
        <f t="shared" si="2"/>
        <v>0</v>
      </c>
      <c r="I80" s="55" t="e">
        <f aca="true" t="shared" si="4" ref="I80:I125">E80/D80*100</f>
        <v>#DIV/0!</v>
      </c>
      <c r="J80" s="30"/>
      <c r="P80" s="3"/>
    </row>
    <row r="81" spans="1:16" ht="21" outlineLevel="2">
      <c r="A81" s="10" t="s">
        <v>161</v>
      </c>
      <c r="B81" s="35" t="s">
        <v>43</v>
      </c>
      <c r="C81" s="23">
        <f>C82+C83</f>
        <v>814200</v>
      </c>
      <c r="D81" s="23">
        <f>D82+D83</f>
        <v>2031800</v>
      </c>
      <c r="E81" s="23">
        <f>E82+E83</f>
        <v>2091182.59</v>
      </c>
      <c r="F81" s="23">
        <f>F82+F83</f>
        <v>1276982.59</v>
      </c>
      <c r="G81" s="20">
        <f aca="true" t="shared" si="5" ref="G81:G122">E81/C81*100</f>
        <v>256.8389326946696</v>
      </c>
      <c r="H81" s="23">
        <f>H82+H83</f>
        <v>59382.590000000026</v>
      </c>
      <c r="I81" s="54">
        <f t="shared" si="4"/>
        <v>102.922659218427</v>
      </c>
      <c r="J81" s="43"/>
      <c r="P81" s="2"/>
    </row>
    <row r="82" spans="1:16" ht="39.75" customHeight="1" outlineLevel="3">
      <c r="A82" s="11" t="s">
        <v>234</v>
      </c>
      <c r="B82" s="36" t="s">
        <v>236</v>
      </c>
      <c r="C82" s="24">
        <v>814200</v>
      </c>
      <c r="D82" s="24">
        <v>2006000</v>
      </c>
      <c r="E82" s="24">
        <v>2065662.03</v>
      </c>
      <c r="F82" s="52">
        <f aca="true" t="shared" si="6" ref="F82:F124">E82-C82</f>
        <v>1251462.03</v>
      </c>
      <c r="G82" s="21">
        <f t="shared" si="5"/>
        <v>253.70449889462049</v>
      </c>
      <c r="H82" s="19">
        <f aca="true" t="shared" si="7" ref="H82:H124">E82-D82</f>
        <v>59662.03000000003</v>
      </c>
      <c r="I82" s="55">
        <f t="shared" si="4"/>
        <v>102.97417896311067</v>
      </c>
      <c r="J82" s="43" t="s">
        <v>278</v>
      </c>
      <c r="P82" s="3"/>
    </row>
    <row r="83" spans="1:16" ht="49.5" customHeight="1" outlineLevel="3">
      <c r="A83" s="11" t="s">
        <v>235</v>
      </c>
      <c r="B83" s="36" t="s">
        <v>237</v>
      </c>
      <c r="C83" s="24">
        <v>0</v>
      </c>
      <c r="D83" s="24">
        <v>25800</v>
      </c>
      <c r="E83" s="24">
        <v>25520.56</v>
      </c>
      <c r="F83" s="52">
        <f t="shared" si="6"/>
        <v>25520.56</v>
      </c>
      <c r="G83" s="21"/>
      <c r="H83" s="19">
        <f t="shared" si="7"/>
        <v>-279.4399999999987</v>
      </c>
      <c r="I83" s="55">
        <f t="shared" si="4"/>
        <v>98.91689922480622</v>
      </c>
      <c r="J83" s="43"/>
      <c r="P83" s="3"/>
    </row>
    <row r="84" spans="1:16" ht="12.75" hidden="1" outlineLevel="1">
      <c r="A84" s="10" t="s">
        <v>162</v>
      </c>
      <c r="B84" s="35" t="s">
        <v>44</v>
      </c>
      <c r="C84" s="23">
        <f aca="true" t="shared" si="8" ref="C84:E85">C85</f>
        <v>0</v>
      </c>
      <c r="D84" s="23">
        <f t="shared" si="8"/>
        <v>0</v>
      </c>
      <c r="E84" s="23">
        <f t="shared" si="8"/>
        <v>0</v>
      </c>
      <c r="F84" s="25">
        <f t="shared" si="6"/>
        <v>0</v>
      </c>
      <c r="G84" s="21" t="e">
        <f t="shared" si="5"/>
        <v>#DIV/0!</v>
      </c>
      <c r="H84" s="18">
        <f t="shared" si="7"/>
        <v>0</v>
      </c>
      <c r="I84" s="54" t="e">
        <f t="shared" si="4"/>
        <v>#DIV/0!</v>
      </c>
      <c r="J84" s="30"/>
      <c r="P84" s="1"/>
    </row>
    <row r="85" spans="1:16" ht="39.75" customHeight="1" hidden="1" outlineLevel="2">
      <c r="A85" s="10" t="s">
        <v>163</v>
      </c>
      <c r="B85" s="35" t="s">
        <v>45</v>
      </c>
      <c r="C85" s="23">
        <f t="shared" si="8"/>
        <v>0</v>
      </c>
      <c r="D85" s="23">
        <f t="shared" si="8"/>
        <v>0</v>
      </c>
      <c r="E85" s="23"/>
      <c r="F85" s="25">
        <f t="shared" si="6"/>
        <v>0</v>
      </c>
      <c r="G85" s="21" t="e">
        <f t="shared" si="5"/>
        <v>#DIV/0!</v>
      </c>
      <c r="H85" s="18">
        <f t="shared" si="7"/>
        <v>0</v>
      </c>
      <c r="I85" s="54" t="e">
        <f t="shared" si="4"/>
        <v>#DIV/0!</v>
      </c>
      <c r="J85" s="30"/>
      <c r="P85" s="1"/>
    </row>
    <row r="86" spans="1:16" ht="33.75" hidden="1" outlineLevel="3">
      <c r="A86" s="11" t="s">
        <v>164</v>
      </c>
      <c r="B86" s="36" t="s">
        <v>46</v>
      </c>
      <c r="C86" s="24">
        <v>0</v>
      </c>
      <c r="D86" s="24">
        <v>0</v>
      </c>
      <c r="E86" s="24"/>
      <c r="F86" s="25">
        <f t="shared" si="6"/>
        <v>0</v>
      </c>
      <c r="G86" s="21" t="e">
        <f t="shared" si="5"/>
        <v>#DIV/0!</v>
      </c>
      <c r="H86" s="18">
        <f t="shared" si="7"/>
        <v>0</v>
      </c>
      <c r="I86" s="54" t="e">
        <f t="shared" si="4"/>
        <v>#DIV/0!</v>
      </c>
      <c r="J86" s="30"/>
      <c r="P86" s="4"/>
    </row>
    <row r="87" spans="1:16" ht="33.75" outlineLevel="1">
      <c r="A87" s="10" t="s">
        <v>165</v>
      </c>
      <c r="B87" s="35" t="s">
        <v>47</v>
      </c>
      <c r="C87" s="23">
        <v>4186600</v>
      </c>
      <c r="D87" s="23">
        <v>6622240</v>
      </c>
      <c r="E87" s="23">
        <v>6844196.34</v>
      </c>
      <c r="F87" s="25">
        <f t="shared" si="6"/>
        <v>2657596.34</v>
      </c>
      <c r="G87" s="20">
        <f t="shared" si="5"/>
        <v>163.47863039220368</v>
      </c>
      <c r="H87" s="18">
        <f t="shared" si="7"/>
        <v>221956.33999999985</v>
      </c>
      <c r="I87" s="54">
        <f t="shared" si="4"/>
        <v>103.35168070018604</v>
      </c>
      <c r="J87" s="43" t="s">
        <v>279</v>
      </c>
      <c r="P87" s="1"/>
    </row>
    <row r="88" spans="1:16" ht="12.75" outlineLevel="1">
      <c r="A88" s="10" t="s">
        <v>166</v>
      </c>
      <c r="B88" s="35" t="s">
        <v>48</v>
      </c>
      <c r="C88" s="23">
        <f>C89+C91+C93+C95</f>
        <v>0</v>
      </c>
      <c r="D88" s="23">
        <f>D89+D91+D93+D95</f>
        <v>695000</v>
      </c>
      <c r="E88" s="23">
        <f>E89+E91+E93+E95</f>
        <v>1907359.72</v>
      </c>
      <c r="F88" s="23">
        <f>F89+F91+F93+F95</f>
        <v>1907359.72</v>
      </c>
      <c r="G88" s="20"/>
      <c r="H88" s="23">
        <f>H89+H91+H93+H95</f>
        <v>1212359.72</v>
      </c>
      <c r="I88" s="54">
        <f t="shared" si="4"/>
        <v>274.44024748201434</v>
      </c>
      <c r="J88" s="30"/>
      <c r="P88" s="1"/>
    </row>
    <row r="89" spans="1:16" ht="12.75" outlineLevel="2">
      <c r="A89" s="10" t="s">
        <v>167</v>
      </c>
      <c r="B89" s="35" t="s">
        <v>49</v>
      </c>
      <c r="C89" s="23">
        <f>C90</f>
        <v>0</v>
      </c>
      <c r="D89" s="23">
        <f>D90</f>
        <v>0</v>
      </c>
      <c r="E89" s="23">
        <f>E90</f>
        <v>173346.21</v>
      </c>
      <c r="F89" s="25">
        <f t="shared" si="6"/>
        <v>173346.21</v>
      </c>
      <c r="G89" s="20"/>
      <c r="H89" s="18">
        <f t="shared" si="7"/>
        <v>173346.21</v>
      </c>
      <c r="I89" s="54"/>
      <c r="J89" s="30"/>
      <c r="P89" s="4"/>
    </row>
    <row r="90" spans="1:16" ht="22.5" outlineLevel="2">
      <c r="A90" s="11" t="s">
        <v>238</v>
      </c>
      <c r="B90" s="36" t="s">
        <v>50</v>
      </c>
      <c r="C90" s="24"/>
      <c r="D90" s="24"/>
      <c r="E90" s="24">
        <v>173346.21</v>
      </c>
      <c r="F90" s="52">
        <f t="shared" si="6"/>
        <v>173346.21</v>
      </c>
      <c r="G90" s="20"/>
      <c r="H90" s="19">
        <f t="shared" si="7"/>
        <v>173346.21</v>
      </c>
      <c r="I90" s="54"/>
      <c r="J90" s="30"/>
      <c r="P90" s="4"/>
    </row>
    <row r="91" spans="1:16" ht="12.75" outlineLevel="2">
      <c r="A91" s="10" t="s">
        <v>168</v>
      </c>
      <c r="B91" s="35" t="s">
        <v>51</v>
      </c>
      <c r="C91" s="23">
        <f>C92</f>
        <v>0</v>
      </c>
      <c r="D91" s="23">
        <f>D92</f>
        <v>315000</v>
      </c>
      <c r="E91" s="23">
        <f>E92</f>
        <v>1295592.12</v>
      </c>
      <c r="F91" s="25">
        <f t="shared" si="6"/>
        <v>1295592.12</v>
      </c>
      <c r="G91" s="20"/>
      <c r="H91" s="18">
        <f t="shared" si="7"/>
        <v>980592.1200000001</v>
      </c>
      <c r="I91" s="54">
        <f t="shared" si="4"/>
        <v>411.2990857142857</v>
      </c>
      <c r="J91" s="30"/>
      <c r="P91" s="1"/>
    </row>
    <row r="92" spans="1:16" ht="12.75" outlineLevel="2">
      <c r="A92" s="11" t="s">
        <v>239</v>
      </c>
      <c r="B92" s="36" t="s">
        <v>52</v>
      </c>
      <c r="C92" s="24">
        <v>0</v>
      </c>
      <c r="D92" s="24">
        <v>315000</v>
      </c>
      <c r="E92" s="24">
        <v>1295592.12</v>
      </c>
      <c r="F92" s="52">
        <f t="shared" si="6"/>
        <v>1295592.12</v>
      </c>
      <c r="G92" s="20"/>
      <c r="H92" s="19">
        <f t="shared" si="7"/>
        <v>980592.1200000001</v>
      </c>
      <c r="I92" s="54">
        <f t="shared" si="4"/>
        <v>411.2990857142857</v>
      </c>
      <c r="J92" s="30"/>
      <c r="P92" s="1"/>
    </row>
    <row r="93" spans="1:16" ht="12.75" outlineLevel="2">
      <c r="A93" s="10" t="s">
        <v>103</v>
      </c>
      <c r="B93" s="35" t="s">
        <v>240</v>
      </c>
      <c r="C93" s="23">
        <f>C94</f>
        <v>0</v>
      </c>
      <c r="D93" s="23">
        <f>D94</f>
        <v>380000</v>
      </c>
      <c r="E93" s="23">
        <f>E94</f>
        <v>380000</v>
      </c>
      <c r="F93" s="23">
        <f>F94</f>
        <v>380000</v>
      </c>
      <c r="G93" s="20"/>
      <c r="H93" s="23">
        <f>H94</f>
        <v>0</v>
      </c>
      <c r="I93" s="54">
        <f t="shared" si="4"/>
        <v>100</v>
      </c>
      <c r="J93" s="59"/>
      <c r="P93" s="1"/>
    </row>
    <row r="94" spans="1:16" ht="27.75" customHeight="1" outlineLevel="2">
      <c r="A94" s="11" t="s">
        <v>241</v>
      </c>
      <c r="B94" s="36" t="s">
        <v>242</v>
      </c>
      <c r="C94" s="24">
        <v>0</v>
      </c>
      <c r="D94" s="24">
        <v>380000</v>
      </c>
      <c r="E94" s="24">
        <v>380000</v>
      </c>
      <c r="F94" s="52">
        <f t="shared" si="6"/>
        <v>380000</v>
      </c>
      <c r="G94" s="20"/>
      <c r="H94" s="19">
        <f t="shared" si="7"/>
        <v>0</v>
      </c>
      <c r="I94" s="54">
        <f t="shared" si="4"/>
        <v>100</v>
      </c>
      <c r="J94" s="30"/>
      <c r="P94" s="1"/>
    </row>
    <row r="95" spans="1:16" ht="54" customHeight="1" outlineLevel="2">
      <c r="A95" s="10" t="s">
        <v>104</v>
      </c>
      <c r="B95" s="35" t="s">
        <v>243</v>
      </c>
      <c r="C95" s="23">
        <f>C96</f>
        <v>0</v>
      </c>
      <c r="D95" s="23">
        <f>D96</f>
        <v>0</v>
      </c>
      <c r="E95" s="23">
        <f>E96</f>
        <v>58421.39</v>
      </c>
      <c r="F95" s="23">
        <f>F96</f>
        <v>58421.39</v>
      </c>
      <c r="G95" s="20"/>
      <c r="H95" s="18">
        <f t="shared" si="7"/>
        <v>58421.39</v>
      </c>
      <c r="I95" s="54"/>
      <c r="J95" s="30"/>
      <c r="P95" s="1"/>
    </row>
    <row r="96" spans="1:16" ht="48" customHeight="1" outlineLevel="2">
      <c r="A96" s="11" t="s">
        <v>244</v>
      </c>
      <c r="B96" s="36" t="s">
        <v>245</v>
      </c>
      <c r="C96" s="24">
        <v>0</v>
      </c>
      <c r="D96" s="24">
        <v>0</v>
      </c>
      <c r="E96" s="24">
        <v>58421.39</v>
      </c>
      <c r="F96" s="52">
        <f t="shared" si="6"/>
        <v>58421.39</v>
      </c>
      <c r="G96" s="20"/>
      <c r="H96" s="19">
        <f t="shared" si="7"/>
        <v>58421.39</v>
      </c>
      <c r="I96" s="54"/>
      <c r="J96" s="30"/>
      <c r="P96" s="1"/>
    </row>
    <row r="97" spans="1:16" ht="12.75">
      <c r="A97" s="10" t="s">
        <v>169</v>
      </c>
      <c r="B97" s="35" t="s">
        <v>53</v>
      </c>
      <c r="C97" s="23">
        <f>C98+C126+C129</f>
        <v>3265055725.1</v>
      </c>
      <c r="D97" s="23">
        <f>D98+D126+D129+D124</f>
        <v>3783156109.8999996</v>
      </c>
      <c r="E97" s="23">
        <f>E98+E126+E129+E124</f>
        <v>3770283118.0100007</v>
      </c>
      <c r="F97" s="25">
        <f t="shared" si="6"/>
        <v>505227392.9100008</v>
      </c>
      <c r="G97" s="20">
        <f t="shared" si="5"/>
        <v>115.47377550178035</v>
      </c>
      <c r="H97" s="18">
        <f t="shared" si="7"/>
        <v>-12872991.889998913</v>
      </c>
      <c r="I97" s="54">
        <f t="shared" si="4"/>
        <v>99.65972876836058</v>
      </c>
      <c r="J97" s="30"/>
      <c r="P97" s="1"/>
    </row>
    <row r="98" spans="1:16" ht="51" customHeight="1" outlineLevel="1">
      <c r="A98" s="10" t="s">
        <v>170</v>
      </c>
      <c r="B98" s="35" t="s">
        <v>54</v>
      </c>
      <c r="C98" s="23">
        <f>C99+C104+C114+C120</f>
        <v>3265055725.1</v>
      </c>
      <c r="D98" s="23">
        <f>D99+D104+D114+D120</f>
        <v>3782993109.8999996</v>
      </c>
      <c r="E98" s="23">
        <f>E99+E104+E114+E120</f>
        <v>3780178220.6400003</v>
      </c>
      <c r="F98" s="25">
        <f t="shared" si="6"/>
        <v>515122495.54000044</v>
      </c>
      <c r="G98" s="20">
        <f t="shared" si="5"/>
        <v>115.77683625979228</v>
      </c>
      <c r="H98" s="18">
        <f t="shared" si="7"/>
        <v>-2814889.259999275</v>
      </c>
      <c r="I98" s="54">
        <f t="shared" si="4"/>
        <v>99.9255909493297</v>
      </c>
      <c r="J98" s="30" t="s">
        <v>267</v>
      </c>
      <c r="P98" s="1"/>
    </row>
    <row r="99" spans="1:16" ht="21" outlineLevel="2">
      <c r="A99" s="10" t="s">
        <v>171</v>
      </c>
      <c r="B99" s="35" t="s">
        <v>55</v>
      </c>
      <c r="C99" s="23">
        <f>C100+C101+C102+C103</f>
        <v>868175500</v>
      </c>
      <c r="D99" s="23">
        <f>D100+D101+D102+D103</f>
        <v>875147616.54</v>
      </c>
      <c r="E99" s="23">
        <f>E100+E101+E102+E103</f>
        <v>875369719.86</v>
      </c>
      <c r="F99" s="53">
        <f>F100+F101+F102+F103</f>
        <v>7194219.86</v>
      </c>
      <c r="G99" s="20">
        <f t="shared" si="5"/>
        <v>100.82865962699938</v>
      </c>
      <c r="H99" s="53">
        <f>H100+H101+H102+H103</f>
        <v>222103.3200000003</v>
      </c>
      <c r="I99" s="54">
        <f t="shared" si="4"/>
        <v>100.02537895502455</v>
      </c>
      <c r="J99" s="30"/>
      <c r="P99" s="4"/>
    </row>
    <row r="100" spans="1:16" ht="22.5" outlineLevel="4">
      <c r="A100" s="11" t="s">
        <v>172</v>
      </c>
      <c r="B100" s="36" t="s">
        <v>56</v>
      </c>
      <c r="C100" s="24">
        <v>642910400</v>
      </c>
      <c r="D100" s="24">
        <v>642910400</v>
      </c>
      <c r="E100" s="24">
        <v>642910400</v>
      </c>
      <c r="F100" s="52">
        <f t="shared" si="6"/>
        <v>0</v>
      </c>
      <c r="G100" s="21">
        <f t="shared" si="5"/>
        <v>100</v>
      </c>
      <c r="H100" s="19">
        <f t="shared" si="7"/>
        <v>0</v>
      </c>
      <c r="I100" s="55">
        <f t="shared" si="4"/>
        <v>100</v>
      </c>
      <c r="J100" s="30"/>
      <c r="P100" s="1"/>
    </row>
    <row r="101" spans="1:16" ht="22.5" outlineLevel="4">
      <c r="A101" s="11" t="s">
        <v>173</v>
      </c>
      <c r="B101" s="36" t="s">
        <v>57</v>
      </c>
      <c r="C101" s="24">
        <v>225265100</v>
      </c>
      <c r="D101" s="24">
        <v>225265100</v>
      </c>
      <c r="E101" s="24">
        <v>225265100</v>
      </c>
      <c r="F101" s="52">
        <f t="shared" si="6"/>
        <v>0</v>
      </c>
      <c r="G101" s="21">
        <f t="shared" si="5"/>
        <v>100</v>
      </c>
      <c r="H101" s="19">
        <f t="shared" si="7"/>
        <v>0</v>
      </c>
      <c r="I101" s="55">
        <f t="shared" si="4"/>
        <v>100</v>
      </c>
      <c r="J101" s="30"/>
      <c r="P101" s="1"/>
    </row>
    <row r="102" spans="1:16" ht="37.5" customHeight="1" hidden="1" outlineLevel="4">
      <c r="A102" s="49" t="s">
        <v>174</v>
      </c>
      <c r="B102" s="40" t="s">
        <v>94</v>
      </c>
      <c r="C102" s="24"/>
      <c r="D102" s="24"/>
      <c r="E102" s="24"/>
      <c r="F102" s="52">
        <f t="shared" si="6"/>
        <v>0</v>
      </c>
      <c r="G102" s="21"/>
      <c r="H102" s="19">
        <f t="shared" si="7"/>
        <v>0</v>
      </c>
      <c r="I102" s="55"/>
      <c r="J102" s="30"/>
      <c r="P102" s="1"/>
    </row>
    <row r="103" spans="1:16" ht="12.75" outlineLevel="4">
      <c r="A103" s="49" t="s">
        <v>175</v>
      </c>
      <c r="B103" s="40" t="s">
        <v>89</v>
      </c>
      <c r="C103" s="24">
        <v>0</v>
      </c>
      <c r="D103" s="24">
        <v>6972116.54</v>
      </c>
      <c r="E103" s="24">
        <v>7194219.86</v>
      </c>
      <c r="F103" s="52">
        <f t="shared" si="6"/>
        <v>7194219.86</v>
      </c>
      <c r="G103" s="21"/>
      <c r="H103" s="19">
        <f t="shared" si="7"/>
        <v>222103.3200000003</v>
      </c>
      <c r="I103" s="55">
        <f t="shared" si="4"/>
        <v>103.18559391148673</v>
      </c>
      <c r="J103" s="30"/>
      <c r="P103" s="1"/>
    </row>
    <row r="104" spans="1:16" ht="21" outlineLevel="2">
      <c r="A104" s="10" t="s">
        <v>176</v>
      </c>
      <c r="B104" s="35" t="s">
        <v>58</v>
      </c>
      <c r="C104" s="23">
        <f>SUM(C105:C113)</f>
        <v>528840606.1</v>
      </c>
      <c r="D104" s="23">
        <f>SUM(D105:D113)</f>
        <v>758175935.07</v>
      </c>
      <c r="E104" s="23">
        <f>SUM(E105:E113)</f>
        <v>804359636.1300001</v>
      </c>
      <c r="F104" s="25">
        <f t="shared" si="6"/>
        <v>275519030.0300001</v>
      </c>
      <c r="G104" s="20">
        <f t="shared" si="5"/>
        <v>152.09869039025747</v>
      </c>
      <c r="H104" s="18">
        <f t="shared" si="7"/>
        <v>46183701.06000006</v>
      </c>
      <c r="I104" s="54">
        <f t="shared" si="4"/>
        <v>106.09142270596283</v>
      </c>
      <c r="J104" s="30"/>
      <c r="P104" s="4"/>
    </row>
    <row r="105" spans="1:16" ht="81" customHeight="1" outlineLevel="2">
      <c r="A105" s="11" t="s">
        <v>177</v>
      </c>
      <c r="B105" s="36" t="s">
        <v>246</v>
      </c>
      <c r="C105" s="24">
        <v>8884107.41</v>
      </c>
      <c r="D105" s="24">
        <v>60512720</v>
      </c>
      <c r="E105" s="24">
        <v>11917894.77</v>
      </c>
      <c r="F105" s="52">
        <f t="shared" si="6"/>
        <v>3033787.3599999994</v>
      </c>
      <c r="G105" s="21">
        <f t="shared" si="5"/>
        <v>134.14847682486538</v>
      </c>
      <c r="H105" s="19">
        <f t="shared" si="7"/>
        <v>-48594825.230000004</v>
      </c>
      <c r="I105" s="55">
        <f t="shared" si="4"/>
        <v>19.694858816460407</v>
      </c>
      <c r="J105" s="30"/>
      <c r="P105" s="4"/>
    </row>
    <row r="106" spans="1:16" ht="71.25" customHeight="1" outlineLevel="2">
      <c r="A106" s="11" t="s">
        <v>178</v>
      </c>
      <c r="B106" s="36" t="s">
        <v>84</v>
      </c>
      <c r="C106" s="24">
        <v>374067.69</v>
      </c>
      <c r="D106" s="24">
        <v>817310.87</v>
      </c>
      <c r="E106" s="24">
        <v>817310.87</v>
      </c>
      <c r="F106" s="52">
        <f t="shared" si="6"/>
        <v>443243.18</v>
      </c>
      <c r="G106" s="21">
        <f t="shared" si="5"/>
        <v>218.49277332666713</v>
      </c>
      <c r="H106" s="19">
        <f t="shared" si="7"/>
        <v>0</v>
      </c>
      <c r="I106" s="55">
        <f t="shared" si="4"/>
        <v>100</v>
      </c>
      <c r="J106" s="30"/>
      <c r="P106" s="4"/>
    </row>
    <row r="107" spans="1:16" ht="72" customHeight="1" outlineLevel="4">
      <c r="A107" s="11" t="s">
        <v>108</v>
      </c>
      <c r="B107" s="36" t="s">
        <v>247</v>
      </c>
      <c r="C107" s="24">
        <v>590300</v>
      </c>
      <c r="D107" s="24">
        <v>590300</v>
      </c>
      <c r="E107" s="24">
        <v>590300</v>
      </c>
      <c r="F107" s="52">
        <f t="shared" si="6"/>
        <v>0</v>
      </c>
      <c r="G107" s="21">
        <f t="shared" si="5"/>
        <v>100</v>
      </c>
      <c r="H107" s="19">
        <f t="shared" si="7"/>
        <v>0</v>
      </c>
      <c r="I107" s="55">
        <f t="shared" si="4"/>
        <v>100</v>
      </c>
      <c r="J107" s="30"/>
      <c r="P107" s="4"/>
    </row>
    <row r="108" spans="1:16" ht="47.25" customHeight="1" outlineLevel="4">
      <c r="A108" s="11" t="s">
        <v>179</v>
      </c>
      <c r="B108" s="36" t="s">
        <v>90</v>
      </c>
      <c r="C108" s="24">
        <v>49739100</v>
      </c>
      <c r="D108" s="24">
        <v>53398500</v>
      </c>
      <c r="E108" s="24">
        <v>51061500</v>
      </c>
      <c r="F108" s="52">
        <f t="shared" si="6"/>
        <v>1322400</v>
      </c>
      <c r="G108" s="21">
        <f t="shared" si="5"/>
        <v>102.6586729554817</v>
      </c>
      <c r="H108" s="19">
        <f t="shared" si="7"/>
        <v>-2337000</v>
      </c>
      <c r="I108" s="55">
        <f t="shared" si="4"/>
        <v>95.6234725694542</v>
      </c>
      <c r="J108" s="30"/>
      <c r="P108" s="4"/>
    </row>
    <row r="109" spans="1:16" ht="47.25" customHeight="1" outlineLevel="4">
      <c r="A109" s="11" t="s">
        <v>105</v>
      </c>
      <c r="B109" s="36" t="s">
        <v>248</v>
      </c>
      <c r="C109" s="24">
        <v>0</v>
      </c>
      <c r="D109" s="24">
        <v>1170914.09</v>
      </c>
      <c r="E109" s="24">
        <v>1170914.09</v>
      </c>
      <c r="F109" s="52">
        <f t="shared" si="6"/>
        <v>1170914.09</v>
      </c>
      <c r="G109" s="21"/>
      <c r="H109" s="19">
        <f t="shared" si="7"/>
        <v>0</v>
      </c>
      <c r="I109" s="55">
        <f t="shared" si="4"/>
        <v>100</v>
      </c>
      <c r="J109" s="30"/>
      <c r="P109" s="4"/>
    </row>
    <row r="110" spans="1:16" ht="27" customHeight="1" outlineLevel="4">
      <c r="A110" s="11" t="s">
        <v>106</v>
      </c>
      <c r="B110" s="36" t="s">
        <v>249</v>
      </c>
      <c r="C110" s="24">
        <v>0</v>
      </c>
      <c r="D110" s="24">
        <v>4030844.68</v>
      </c>
      <c r="E110" s="24">
        <v>4030844.68</v>
      </c>
      <c r="F110" s="52">
        <f t="shared" si="6"/>
        <v>4030844.68</v>
      </c>
      <c r="G110" s="21"/>
      <c r="H110" s="19">
        <f t="shared" si="7"/>
        <v>0</v>
      </c>
      <c r="I110" s="55">
        <f t="shared" si="4"/>
        <v>100</v>
      </c>
      <c r="J110" s="30"/>
      <c r="P110" s="1"/>
    </row>
    <row r="111" spans="1:16" ht="27.75" customHeight="1" outlineLevel="4">
      <c r="A111" s="11" t="s">
        <v>180</v>
      </c>
      <c r="B111" s="36" t="s">
        <v>92</v>
      </c>
      <c r="C111" s="24">
        <v>63953712</v>
      </c>
      <c r="D111" s="24">
        <v>63953712</v>
      </c>
      <c r="E111" s="24">
        <v>63953712</v>
      </c>
      <c r="F111" s="52">
        <f t="shared" si="6"/>
        <v>0</v>
      </c>
      <c r="G111" s="21">
        <f t="shared" si="5"/>
        <v>100</v>
      </c>
      <c r="H111" s="19">
        <f t="shared" si="7"/>
        <v>0</v>
      </c>
      <c r="I111" s="55">
        <f t="shared" si="4"/>
        <v>100</v>
      </c>
      <c r="J111" s="30"/>
      <c r="P111" s="1"/>
    </row>
    <row r="112" spans="1:16" ht="27" customHeight="1" outlineLevel="4">
      <c r="A112" s="11" t="s">
        <v>107</v>
      </c>
      <c r="B112" s="36" t="s">
        <v>250</v>
      </c>
      <c r="C112" s="24">
        <v>0</v>
      </c>
      <c r="D112" s="24">
        <v>8670555.56</v>
      </c>
      <c r="E112" s="24">
        <v>8670555.56</v>
      </c>
      <c r="F112" s="52">
        <f t="shared" si="6"/>
        <v>8670555.56</v>
      </c>
      <c r="G112" s="21"/>
      <c r="H112" s="19">
        <f t="shared" si="7"/>
        <v>0</v>
      </c>
      <c r="I112" s="55">
        <f t="shared" si="4"/>
        <v>100</v>
      </c>
      <c r="J112" s="30"/>
      <c r="P112" s="1"/>
    </row>
    <row r="113" spans="1:16" ht="26.25" customHeight="1" outlineLevel="4">
      <c r="A113" s="11" t="s">
        <v>181</v>
      </c>
      <c r="B113" s="36" t="s">
        <v>59</v>
      </c>
      <c r="C113" s="24">
        <f>43400480+81469400+14224600+266204839</f>
        <v>405299319</v>
      </c>
      <c r="D113" s="24">
        <f>63531228.05+92909+93728721+1552040.82+19089523+387036656</f>
        <v>565031077.87</v>
      </c>
      <c r="E113" s="24">
        <f>63081523.11+92909+93728721+1552040.82+19089523+484601887.23</f>
        <v>662146604.1600001</v>
      </c>
      <c r="F113" s="52">
        <f t="shared" si="6"/>
        <v>256847285.1600001</v>
      </c>
      <c r="G113" s="21">
        <f t="shared" si="5"/>
        <v>163.37224690969688</v>
      </c>
      <c r="H113" s="19">
        <f t="shared" si="7"/>
        <v>97115526.29000008</v>
      </c>
      <c r="I113" s="55">
        <f t="shared" si="4"/>
        <v>117.18764331620429</v>
      </c>
      <c r="J113" s="30"/>
      <c r="P113" s="1"/>
    </row>
    <row r="114" spans="1:16" ht="21" outlineLevel="2">
      <c r="A114" s="10" t="s">
        <v>182</v>
      </c>
      <c r="B114" s="35" t="s">
        <v>60</v>
      </c>
      <c r="C114" s="23">
        <f>SUM(C115:C119)</f>
        <v>1802157719</v>
      </c>
      <c r="D114" s="23">
        <f>SUM(D115:D119)</f>
        <v>1883003919.55</v>
      </c>
      <c r="E114" s="23">
        <f>SUM(E115:E119)</f>
        <v>1881114423.35</v>
      </c>
      <c r="F114" s="23">
        <f>SUM(F115:F119)</f>
        <v>78956704.35</v>
      </c>
      <c r="G114" s="20">
        <f t="shared" si="5"/>
        <v>104.38123164901529</v>
      </c>
      <c r="H114" s="23">
        <f>SUM(H115:H119)</f>
        <v>-1889496.2</v>
      </c>
      <c r="I114" s="54">
        <f t="shared" si="4"/>
        <v>99.89965521683824</v>
      </c>
      <c r="J114" s="30"/>
      <c r="P114" s="4"/>
    </row>
    <row r="115" spans="1:16" ht="30.75" customHeight="1" outlineLevel="4">
      <c r="A115" s="11" t="s">
        <v>183</v>
      </c>
      <c r="B115" s="36" t="s">
        <v>61</v>
      </c>
      <c r="C115" s="24">
        <f>3555700+3558135+12939000+5500000</f>
        <v>25552835</v>
      </c>
      <c r="D115" s="24">
        <f>3555700+5632886.55+12939000+4800000</f>
        <v>26927586.55</v>
      </c>
      <c r="E115" s="24">
        <f>3586835+5634330.55+12939000+4364410</f>
        <v>26524575.55</v>
      </c>
      <c r="F115" s="52">
        <f t="shared" si="6"/>
        <v>971740.5500000007</v>
      </c>
      <c r="G115" s="21">
        <f t="shared" si="5"/>
        <v>103.80286786182434</v>
      </c>
      <c r="H115" s="19">
        <f t="shared" si="7"/>
        <v>-403011</v>
      </c>
      <c r="I115" s="55">
        <f t="shared" si="4"/>
        <v>98.503352689066</v>
      </c>
      <c r="J115" s="30"/>
      <c r="P115" s="4"/>
    </row>
    <row r="116" spans="1:16" ht="59.25" customHeight="1" outlineLevel="4">
      <c r="A116" s="11" t="s">
        <v>251</v>
      </c>
      <c r="B116" s="36" t="s">
        <v>62</v>
      </c>
      <c r="C116" s="24">
        <v>16494500</v>
      </c>
      <c r="D116" s="24">
        <v>16494500</v>
      </c>
      <c r="E116" s="24">
        <v>16494500</v>
      </c>
      <c r="F116" s="52">
        <f t="shared" si="6"/>
        <v>0</v>
      </c>
      <c r="G116" s="21">
        <f t="shared" si="5"/>
        <v>100</v>
      </c>
      <c r="H116" s="19">
        <f t="shared" si="7"/>
        <v>0</v>
      </c>
      <c r="I116" s="55">
        <f t="shared" si="4"/>
        <v>100</v>
      </c>
      <c r="J116" s="30"/>
      <c r="P116" s="1"/>
    </row>
    <row r="117" spans="1:16" ht="45" outlineLevel="4">
      <c r="A117" s="11" t="s">
        <v>184</v>
      </c>
      <c r="B117" s="36" t="s">
        <v>63</v>
      </c>
      <c r="C117" s="24">
        <v>35640</v>
      </c>
      <c r="D117" s="24">
        <v>73067</v>
      </c>
      <c r="E117" s="24">
        <v>63247.8</v>
      </c>
      <c r="F117" s="52">
        <f t="shared" si="6"/>
        <v>27607.800000000003</v>
      </c>
      <c r="G117" s="21">
        <f t="shared" si="5"/>
        <v>177.462962962963</v>
      </c>
      <c r="H117" s="19">
        <f t="shared" si="7"/>
        <v>-9819.199999999997</v>
      </c>
      <c r="I117" s="55">
        <f t="shared" si="4"/>
        <v>86.56137517620814</v>
      </c>
      <c r="J117" s="30"/>
      <c r="P117" s="1"/>
    </row>
    <row r="118" spans="1:16" ht="58.5" customHeight="1" outlineLevel="4">
      <c r="A118" s="11" t="s">
        <v>185</v>
      </c>
      <c r="B118" s="38" t="s">
        <v>75</v>
      </c>
      <c r="C118" s="24">
        <v>1297044</v>
      </c>
      <c r="D118" s="24">
        <v>1476666</v>
      </c>
      <c r="E118" s="24">
        <v>0</v>
      </c>
      <c r="F118" s="52">
        <f t="shared" si="6"/>
        <v>-1297044</v>
      </c>
      <c r="G118" s="21">
        <f t="shared" si="5"/>
        <v>0</v>
      </c>
      <c r="H118" s="19">
        <f t="shared" si="7"/>
        <v>-1476666</v>
      </c>
      <c r="I118" s="55">
        <f t="shared" si="4"/>
        <v>0</v>
      </c>
      <c r="J118" s="30"/>
      <c r="P118" s="1"/>
    </row>
    <row r="119" spans="1:16" ht="12.75" outlineLevel="4">
      <c r="A119" s="11" t="s">
        <v>186</v>
      </c>
      <c r="B119" s="36" t="s">
        <v>64</v>
      </c>
      <c r="C119" s="24">
        <v>1758777700</v>
      </c>
      <c r="D119" s="24">
        <v>1838032100</v>
      </c>
      <c r="E119" s="24">
        <v>1838032100</v>
      </c>
      <c r="F119" s="52">
        <f t="shared" si="6"/>
        <v>79254400</v>
      </c>
      <c r="G119" s="21">
        <f t="shared" si="5"/>
        <v>104.50622042797109</v>
      </c>
      <c r="H119" s="19">
        <f t="shared" si="7"/>
        <v>0</v>
      </c>
      <c r="I119" s="55">
        <f t="shared" si="4"/>
        <v>100</v>
      </c>
      <c r="J119" s="30"/>
      <c r="P119" s="3"/>
    </row>
    <row r="120" spans="1:16" ht="12.75" outlineLevel="2">
      <c r="A120" s="10" t="s">
        <v>187</v>
      </c>
      <c r="B120" s="35" t="s">
        <v>65</v>
      </c>
      <c r="C120" s="23">
        <f>C123+C122+C121</f>
        <v>65881900</v>
      </c>
      <c r="D120" s="23">
        <f>D123+D122+D121</f>
        <v>266665638.74</v>
      </c>
      <c r="E120" s="23">
        <f>E123+E122+E121</f>
        <v>219334441.3</v>
      </c>
      <c r="F120" s="23">
        <f>F123+F122+F121</f>
        <v>156205441.3</v>
      </c>
      <c r="G120" s="21"/>
      <c r="H120" s="23">
        <f>H123+H122+H121</f>
        <v>-47331197.44</v>
      </c>
      <c r="I120" s="54">
        <f t="shared" si="4"/>
        <v>82.250732541455</v>
      </c>
      <c r="J120" s="30"/>
      <c r="P120" s="2"/>
    </row>
    <row r="121" spans="1:16" ht="59.25" customHeight="1" outlineLevel="2">
      <c r="A121" s="11" t="s">
        <v>109</v>
      </c>
      <c r="B121" s="36" t="s">
        <v>252</v>
      </c>
      <c r="C121" s="24">
        <v>0</v>
      </c>
      <c r="D121" s="24">
        <v>2237850</v>
      </c>
      <c r="E121" s="24">
        <v>2237850</v>
      </c>
      <c r="F121" s="52">
        <f t="shared" si="6"/>
        <v>2237850</v>
      </c>
      <c r="G121" s="21"/>
      <c r="H121" s="24"/>
      <c r="I121" s="55">
        <f t="shared" si="4"/>
        <v>100</v>
      </c>
      <c r="J121" s="30"/>
      <c r="P121" s="2"/>
    </row>
    <row r="122" spans="1:16" ht="82.5" customHeight="1" outlineLevel="2">
      <c r="A122" s="11" t="s">
        <v>188</v>
      </c>
      <c r="B122" s="36" t="s">
        <v>93</v>
      </c>
      <c r="C122" s="24">
        <v>65881900</v>
      </c>
      <c r="D122" s="24">
        <v>63129000</v>
      </c>
      <c r="E122" s="24">
        <v>63129000</v>
      </c>
      <c r="F122" s="52">
        <v>0</v>
      </c>
      <c r="G122" s="21">
        <f t="shared" si="5"/>
        <v>95.82146234398219</v>
      </c>
      <c r="H122" s="19">
        <v>0</v>
      </c>
      <c r="I122" s="55">
        <f t="shared" si="4"/>
        <v>100</v>
      </c>
      <c r="J122" s="30"/>
      <c r="P122" s="2"/>
    </row>
    <row r="123" spans="1:16" ht="25.5" customHeight="1" outlineLevel="4">
      <c r="A123" s="11" t="s">
        <v>189</v>
      </c>
      <c r="B123" s="36" t="s">
        <v>95</v>
      </c>
      <c r="C123" s="24"/>
      <c r="D123" s="24">
        <f>700000+182598788.74+12000000+6000000</f>
        <v>201298788.74</v>
      </c>
      <c r="E123" s="24">
        <f>135967591.3+12000000+6000000</f>
        <v>153967591.3</v>
      </c>
      <c r="F123" s="52">
        <f t="shared" si="6"/>
        <v>153967591.3</v>
      </c>
      <c r="G123" s="21"/>
      <c r="H123" s="19">
        <f t="shared" si="7"/>
        <v>-47331197.44</v>
      </c>
      <c r="I123" s="55">
        <f t="shared" si="4"/>
        <v>76.4870927757377</v>
      </c>
      <c r="J123" s="30"/>
      <c r="P123" s="4"/>
    </row>
    <row r="124" spans="1:16" ht="12.75" outlineLevel="4">
      <c r="A124" s="50" t="s">
        <v>255</v>
      </c>
      <c r="B124" s="48" t="s">
        <v>254</v>
      </c>
      <c r="C124" s="23">
        <f>C125</f>
        <v>0</v>
      </c>
      <c r="D124" s="23">
        <f>D125</f>
        <v>163000</v>
      </c>
      <c r="E124" s="23">
        <f>E125</f>
        <v>963000</v>
      </c>
      <c r="F124" s="25">
        <f t="shared" si="6"/>
        <v>963000</v>
      </c>
      <c r="G124" s="20"/>
      <c r="H124" s="18">
        <f t="shared" si="7"/>
        <v>800000</v>
      </c>
      <c r="I124" s="54">
        <f t="shared" si="4"/>
        <v>590.79754601227</v>
      </c>
      <c r="J124" s="30"/>
      <c r="P124" s="4"/>
    </row>
    <row r="125" spans="1:16" ht="22.5" outlineLevel="4">
      <c r="A125" s="29" t="s">
        <v>86</v>
      </c>
      <c r="B125" s="41" t="s">
        <v>85</v>
      </c>
      <c r="C125" s="24"/>
      <c r="D125" s="24">
        <v>163000</v>
      </c>
      <c r="E125" s="24">
        <v>963000</v>
      </c>
      <c r="F125" s="52">
        <f aca="true" t="shared" si="9" ref="F125:F131">E125-C125</f>
        <v>963000</v>
      </c>
      <c r="G125" s="21"/>
      <c r="H125" s="19">
        <f aca="true" t="shared" si="10" ref="H125:H131">E125-D125</f>
        <v>800000</v>
      </c>
      <c r="I125" s="55">
        <f t="shared" si="4"/>
        <v>590.79754601227</v>
      </c>
      <c r="J125" s="30"/>
      <c r="P125" s="4"/>
    </row>
    <row r="126" spans="1:16" ht="73.5" outlineLevel="1">
      <c r="A126" s="10" t="s">
        <v>190</v>
      </c>
      <c r="B126" s="35" t="s">
        <v>66</v>
      </c>
      <c r="C126" s="23">
        <f>C127+C128</f>
        <v>0</v>
      </c>
      <c r="D126" s="23">
        <f>D127+D128</f>
        <v>0</v>
      </c>
      <c r="E126" s="23">
        <f>E127+E128</f>
        <v>1061688.59</v>
      </c>
      <c r="F126" s="23">
        <f>F127+F128</f>
        <v>386274.06</v>
      </c>
      <c r="G126" s="21"/>
      <c r="H126" s="18">
        <f t="shared" si="10"/>
        <v>1061688.59</v>
      </c>
      <c r="I126" s="54"/>
      <c r="J126" s="30"/>
      <c r="P126" s="1"/>
    </row>
    <row r="127" spans="1:16" ht="30.75" customHeight="1" outlineLevel="2">
      <c r="A127" s="11" t="s">
        <v>191</v>
      </c>
      <c r="B127" s="36" t="s">
        <v>97</v>
      </c>
      <c r="C127" s="24">
        <v>0</v>
      </c>
      <c r="D127" s="24">
        <v>0</v>
      </c>
      <c r="E127" s="24">
        <v>6267.55</v>
      </c>
      <c r="F127" s="24">
        <v>193890.25</v>
      </c>
      <c r="G127" s="21"/>
      <c r="H127" s="19">
        <f t="shared" si="10"/>
        <v>6267.55</v>
      </c>
      <c r="I127" s="54"/>
      <c r="J127" s="30"/>
      <c r="P127" s="1"/>
    </row>
    <row r="128" spans="1:16" ht="27.75" customHeight="1" outlineLevel="4">
      <c r="A128" s="11" t="s">
        <v>192</v>
      </c>
      <c r="B128" s="36" t="s">
        <v>96</v>
      </c>
      <c r="C128" s="24">
        <v>0</v>
      </c>
      <c r="D128" s="24">
        <v>0</v>
      </c>
      <c r="E128" s="24">
        <v>1055421.04</v>
      </c>
      <c r="F128" s="24">
        <v>192383.81</v>
      </c>
      <c r="G128" s="21"/>
      <c r="H128" s="19">
        <f t="shared" si="10"/>
        <v>1055421.04</v>
      </c>
      <c r="I128" s="54"/>
      <c r="J128" s="30"/>
      <c r="P128" s="1"/>
    </row>
    <row r="129" spans="1:16" ht="31.5" outlineLevel="1">
      <c r="A129" s="10" t="s">
        <v>193</v>
      </c>
      <c r="B129" s="35" t="s">
        <v>67</v>
      </c>
      <c r="C129" s="23">
        <f>C130+C131</f>
        <v>0</v>
      </c>
      <c r="D129" s="23">
        <f>D130+D131</f>
        <v>0</v>
      </c>
      <c r="E129" s="23">
        <f>E130+E131</f>
        <v>-11919791.220000003</v>
      </c>
      <c r="F129" s="23">
        <f>F130+F131</f>
        <v>-11919791.220000003</v>
      </c>
      <c r="G129" s="21"/>
      <c r="H129" s="18">
        <f t="shared" si="10"/>
        <v>-11919791.220000003</v>
      </c>
      <c r="I129" s="54"/>
      <c r="J129" s="30"/>
      <c r="P129" s="1"/>
    </row>
    <row r="130" spans="1:16" ht="57" customHeight="1" outlineLevel="2">
      <c r="A130" s="29" t="s">
        <v>110</v>
      </c>
      <c r="B130" s="41" t="s">
        <v>253</v>
      </c>
      <c r="C130" s="24">
        <v>0</v>
      </c>
      <c r="D130" s="24">
        <f>D131</f>
        <v>0</v>
      </c>
      <c r="E130" s="24">
        <v>-899008.58</v>
      </c>
      <c r="F130" s="25">
        <f t="shared" si="9"/>
        <v>-899008.58</v>
      </c>
      <c r="G130" s="21"/>
      <c r="H130" s="18">
        <f t="shared" si="10"/>
        <v>-899008.58</v>
      </c>
      <c r="I130" s="54"/>
      <c r="J130" s="30"/>
      <c r="P130" s="1"/>
    </row>
    <row r="131" spans="1:16" ht="45.75" customHeight="1" outlineLevel="4">
      <c r="A131" s="29" t="s">
        <v>194</v>
      </c>
      <c r="B131" s="42" t="s">
        <v>68</v>
      </c>
      <c r="C131" s="24">
        <v>0</v>
      </c>
      <c r="D131" s="24">
        <v>0</v>
      </c>
      <c r="E131" s="24">
        <f>-62015.71-10951178.63-7588.3</f>
        <v>-11020782.640000002</v>
      </c>
      <c r="F131" s="52">
        <f t="shared" si="9"/>
        <v>-11020782.640000002</v>
      </c>
      <c r="G131" s="21"/>
      <c r="H131" s="19">
        <f t="shared" si="10"/>
        <v>-11020782.640000002</v>
      </c>
      <c r="I131" s="54"/>
      <c r="J131" s="30"/>
      <c r="P131" s="1"/>
    </row>
  </sheetData>
  <sheetProtection/>
  <mergeCells count="14">
    <mergeCell ref="A2:J2"/>
    <mergeCell ref="A5:A8"/>
    <mergeCell ref="E5:E8"/>
    <mergeCell ref="J5:J8"/>
    <mergeCell ref="B5:B8"/>
    <mergeCell ref="G5:G8"/>
    <mergeCell ref="C5:C8"/>
    <mergeCell ref="J62:J67"/>
    <mergeCell ref="J15:J16"/>
    <mergeCell ref="D5:D8"/>
    <mergeCell ref="F5:F8"/>
    <mergeCell ref="H5:H8"/>
    <mergeCell ref="I5:I8"/>
    <mergeCell ref="J21:J22"/>
  </mergeCells>
  <printOptions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>POI HSSF rep:2.44.0.60</dc:description>
  <cp:lastModifiedBy>Чиликова Анна Вениаминовна</cp:lastModifiedBy>
  <cp:lastPrinted>2020-03-19T11:18:33Z</cp:lastPrinted>
  <dcterms:created xsi:type="dcterms:W3CDTF">2018-03-02T11:21:53Z</dcterms:created>
  <dcterms:modified xsi:type="dcterms:W3CDTF">2024-04-02T14:28:35Z</dcterms:modified>
  <cp:category/>
  <cp:version/>
  <cp:contentType/>
  <cp:contentStatus/>
</cp:coreProperties>
</file>