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440" windowWidth="27495" windowHeight="927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<sst xmlns="http://schemas.openxmlformats.org/spreadsheetml/2006/main" count="730" uniqueCount="486">
  <si>
    <t>Единица измерения: руб.</t>
  </si>
  <si>
    <t>1</t>
  </si>
  <si>
    <t>2</t>
  </si>
  <si>
    <t>3</t>
  </si>
  <si>
    <t>4</t>
  </si>
  <si>
    <t>5</t>
  </si>
  <si>
    <t>6</t>
  </si>
  <si>
    <t>00010000000000000000</t>
  </si>
  <si>
    <t>00010100000000000000</t>
  </si>
  <si>
    <t>00010102000010000110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</si>
  <si>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</si>
  <si>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</si>
  <si>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18210102010012100110</t>
  </si>
  <si>
    <t>18210102010013000110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</si>
  <si>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</si>
  <si>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</si>
  <si>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</si>
  <si>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</si>
  <si>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</si>
  <si>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</si>
  <si>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</si>
  <si>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</si>
  <si>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>18210102030014000110</t>
  </si>
  <si>
    <t>00010300000000000000</t>
  </si>
  <si>
    <t>00010302000010000110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</si>
  <si>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</si>
  <si>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</si>
  <si>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</si>
  <si>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</si>
  <si>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</si>
  <si>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</si>
  <si>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</si>
  <si>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</si>
  <si>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</si>
  <si>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00010501000000000110</t>
  </si>
  <si>
    <t>18210501011011000110</t>
  </si>
  <si>
    <t>18210501011012100110</t>
  </si>
  <si>
    <t>18210501011013000110</t>
  </si>
  <si>
    <t>18210501021011000110</t>
  </si>
  <si>
    <t>18210501021012100110</t>
  </si>
  <si>
    <t>18210501021013000110</t>
  </si>
  <si>
    <t>00010502000020000110</t>
  </si>
  <si>
    <t>18210502010020000110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</si>
  <si>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</si>
  <si>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</si>
  <si>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</si>
  <si>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</si>
  <si>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</si>
  <si>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18210502020021000110</t>
  </si>
  <si>
    <t>18210502020022100110</t>
  </si>
  <si>
    <t>00010503000010000110</t>
  </si>
  <si>
    <t>18210503010010000110</t>
  </si>
  <si>
    <t>Единый сельскохозяйственный налог</t>
  </si>
  <si>
    <t>18210503010011000110</t>
  </si>
  <si>
    <t>18210503010012100110</t>
  </si>
  <si>
    <t>00010504000020000110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</si>
  <si>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</si>
  <si>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</si>
  <si>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</si>
  <si>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</si>
  <si>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00010600000000000000</t>
  </si>
  <si>
    <t>00010601000000000110</t>
  </si>
  <si>
    <t>18210601020040000110</t>
  </si>
  <si>
    <t>18210601020041000110</t>
  </si>
  <si>
    <t>18210601020042100110</t>
  </si>
  <si>
    <t>00010606000000000110</t>
  </si>
  <si>
    <t>18210606032041000110</t>
  </si>
  <si>
    <t>18210606032042100110</t>
  </si>
  <si>
    <t>18210606032043000110</t>
  </si>
  <si>
    <t>18210606042041000110</t>
  </si>
  <si>
    <t>18210606042042100110</t>
  </si>
  <si>
    <t>00010800000000000000</t>
  </si>
  <si>
    <t>00010803000010000110</t>
  </si>
  <si>
    <t>18210803010014000110</t>
  </si>
  <si>
    <t>00010807000010000110</t>
  </si>
  <si>
    <t>Государственная пошлина за выдачу разрешения на установку рекламной конструкции</t>
  </si>
  <si>
    <t>82310807150011000110</t>
  </si>
  <si>
    <t>92810807173014000110</t>
  </si>
  <si>
    <t>00011100000000000000</t>
  </si>
  <si>
    <t>00011105000000000120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</si>
  <si>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</si>
  <si>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</si>
  <si>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</si>
  <si>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</si>
  <si>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</si>
  <si>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</si>
  <si>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96311105074040001120</t>
  </si>
  <si>
    <t>96311105074040002120</t>
  </si>
  <si>
    <t>00011107000000000120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</si>
  <si>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</si>
  <si>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</si>
  <si>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</si>
  <si>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</si>
  <si>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</si>
  <si>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</si>
  <si>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</si>
  <si>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</si>
  <si>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</si>
  <si>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</si>
  <si>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</si>
  <si>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</si>
  <si>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00011300000000000000</t>
  </si>
  <si>
    <t>00011301000000000130</t>
  </si>
  <si>
    <t>92811301994040000130</t>
  </si>
  <si>
    <t>Прочие доходы от оказания платных услуг (работ) получателями средств бюджетов городских округов</t>
  </si>
  <si>
    <t>97511301994040000130</t>
  </si>
  <si>
    <t>00011302000000000130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</si>
  <si>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</si>
  <si>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</si>
  <si>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00011400000000000000</t>
  </si>
  <si>
    <t>00011402000000000000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</si>
  <si>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</si>
  <si>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</si>
  <si>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92811402042040000440</t>
  </si>
  <si>
    <t>00011403000000000440</t>
  </si>
  <si>
    <t>96311403040040000440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</si>
  <si>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</si>
  <si>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00011406000000000430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</si>
  <si>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</si>
  <si>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00011600000000000000</t>
  </si>
  <si>
    <t>00011601000010000140</t>
  </si>
  <si>
    <t>87511601053010035140</t>
  </si>
  <si>
    <t>89011601053019000140</t>
  </si>
  <si>
    <t>87511601063010101140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</si>
  <si>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</si>
  <si>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</si>
  <si>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</si>
  <si>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</si>
  <si>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</si>
  <si>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</si>
  <si>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</si>
  <si>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</si>
  <si>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</si>
  <si>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</si>
  <si>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</si>
  <si>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</si>
  <si>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</si>
  <si>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</si>
  <si>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</si>
  <si>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</si>
  <si>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</si>
  <si>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</si>
  <si>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89011601193019000140</t>
  </si>
  <si>
    <t>87511601203019000140</t>
  </si>
  <si>
    <t>89011601203010021140</t>
  </si>
  <si>
    <t>89011601203019000140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</si>
  <si>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</si>
  <si>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</si>
  <si>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92311607010040000140</t>
  </si>
  <si>
    <t>92811607010040000140</t>
  </si>
  <si>
    <t>00011609000000000140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</si>
  <si>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</si>
  <si>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</si>
  <si>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92811609040040000140</t>
  </si>
  <si>
    <t>00011610000000000140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</si>
  <si>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</si>
  <si>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</si>
  <si>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</si>
  <si>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</si>
  <si>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14111610123010041140</t>
  </si>
  <si>
    <t>18211610123010041140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</si>
  <si>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</si>
  <si>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</si>
  <si>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18811610123010041140</t>
  </si>
  <si>
    <t>00011700000000000000</t>
  </si>
  <si>
    <t>00011701000000000180</t>
  </si>
  <si>
    <t>92311701040040000180</t>
  </si>
  <si>
    <t>Невыясненные поступления, зачисляемые в бюджеты городских округов</t>
  </si>
  <si>
    <t>92811701040040000180</t>
  </si>
  <si>
    <t>96311701040040000180</t>
  </si>
  <si>
    <t>00011705000000000180</t>
  </si>
  <si>
    <t>92311705040040000180</t>
  </si>
  <si>
    <t>Прочие неналоговые доходы бюджетов городских округов</t>
  </si>
  <si>
    <t>92811705040040000180</t>
  </si>
  <si>
    <t>96311705040040000180</t>
  </si>
  <si>
    <t>00020000000000000000</t>
  </si>
  <si>
    <t>00020200000000000000</t>
  </si>
  <si>
    <t>00020210000000000150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</si>
  <si>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</si>
  <si>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</si>
  <si>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</si>
  <si>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</si>
  <si>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99220216549040000150</t>
  </si>
  <si>
    <t>Дотации (гранты) бюджетам городских округов за достижение показателей деятельности органов местного самоуправления</t>
  </si>
  <si>
    <t>99220219999040000150</t>
  </si>
  <si>
    <t>Прочие дотации бюджетам городских округов</t>
  </si>
  <si>
    <t>00020220000000000150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</si>
  <si>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</si>
  <si>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</si>
  <si>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</si>
  <si>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</si>
  <si>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</si>
  <si>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</si>
  <si>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92320229999040000150</t>
  </si>
  <si>
    <t>Прочие субсидии бюджетам городских округов</t>
  </si>
  <si>
    <t>92820229999040000150</t>
  </si>
  <si>
    <t>94820229999040000150</t>
  </si>
  <si>
    <t>95620229999040000150</t>
  </si>
  <si>
    <t>96420229999040000150</t>
  </si>
  <si>
    <t>97520229999040000150</t>
  </si>
  <si>
    <t>99220229999040000150</t>
  </si>
  <si>
    <t>00020230000000000150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</si>
  <si>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</si>
  <si>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</si>
  <si>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92820230024040000150</t>
  </si>
  <si>
    <t>94820230024040000150</t>
  </si>
  <si>
    <t>99220230024040000150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</si>
  <si>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</si>
  <si>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</si>
  <si>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</si>
  <si>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</si>
  <si>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</si>
  <si>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</si>
  <si>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</si>
  <si>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</si>
  <si>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97520239999040000150</t>
  </si>
  <si>
    <t>Прочие субвенции бюджетам городских округов</t>
  </si>
  <si>
    <t>00020240000000000150</t>
  </si>
  <si>
    <t>97520245303040000150</t>
  </si>
  <si>
    <t>00020700000000000000</t>
  </si>
  <si>
    <t>00020704000040000150</t>
  </si>
  <si>
    <t>92820704050040000150</t>
  </si>
  <si>
    <t>Прочие безвозмездные поступления в бюджеты городских округов</t>
  </si>
  <si>
    <t>95620704050040000150</t>
  </si>
  <si>
    <t>96420704050040000150</t>
  </si>
  <si>
    <t>97520704050040000150</t>
  </si>
  <si>
    <t>00021800000000000000</t>
  </si>
  <si>
    <t>Доходы бюджетов городских округов от возврата бюджетными учреждениями остатков субсидий прошлых лет</t>
  </si>
  <si>
    <t>97521804010040000150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</si>
  <si>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</si>
  <si>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</si>
  <si>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99221960010040000150</t>
  </si>
  <si>
    <t xml:space="preserve">наименование </t>
  </si>
  <si>
    <t xml:space="preserve">код </t>
  </si>
  <si>
    <t>Классификация доходов бюджета</t>
  </si>
  <si>
    <t>Наименование главного администратора доходов бюджета МО ГО "Воркута"</t>
  </si>
  <si>
    <t>Прогноз доходов бюджета МО ГО "Воркута"</t>
  </si>
  <si>
    <t>Доходы всего:</t>
  </si>
  <si>
    <t>НАЛОГОВЫЕ И НЕНАЛОГОВЫЕ ДОХОДЫ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</si>
  <si>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</si>
  <si>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</si>
  <si>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</si>
  <si>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</si>
  <si>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</si>
  <si>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</si>
  <si>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</si>
  <si>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</si>
  <si>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</si>
  <si>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</si>
  <si>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</si>
  <si>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</si>
  <si>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</si>
  <si>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</si>
  <si>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</si>
  <si>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</si>
  <si>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</si>
  <si>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</si>
  <si>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</si>
  <si>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</si>
  <si>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</si>
  <si>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</si>
  <si>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</si>
  <si>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Средства от распоряжения и реализации выморочного имущества, обращенного в собственность государства (в части реализации материальных запасов по указанному имуществу)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</si>
  <si>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</si>
  <si>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</si>
  <si>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</si>
  <si>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</si>
  <si>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</si>
  <si>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</si>
  <si>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</si>
  <si>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</si>
  <si>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</si>
  <si>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</si>
  <si>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</si>
  <si>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</si>
  <si>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</si>
  <si>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</si>
  <si>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</si>
  <si>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</si>
  <si>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</si>
  <si>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</si>
  <si>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</si>
  <si>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Федеральное казначейство</t>
  </si>
  <si>
    <t>Управление городского хозяйства и благоустройства администрации муниципального образования "Воркута"</t>
  </si>
  <si>
    <t>Администрация Главы Республики Коми</t>
  </si>
  <si>
    <t>Комитет по управлению имуществом администрации муниципального образования городского окргуга "Воркута"</t>
  </si>
  <si>
    <t>Администрация муниципального образования городского окргуга "Воркута"</t>
  </si>
  <si>
    <t>Федеральная служба по надзору в сфере природопользования</t>
  </si>
  <si>
    <t>Управление опеки и попечительства администрации муниципального образования "Воркута"</t>
  </si>
  <si>
    <t>Управление культуры администрации муниципального образования "Воркута"</t>
  </si>
  <si>
    <t>Управление физической культуры и спорта администрации муниципального образования "Воркута"</t>
  </si>
  <si>
    <t>Управление образования администрации муниципального образования "Воркута"</t>
  </si>
  <si>
    <t>Финансовое управление администрации муниципального образования "Воркута"</t>
  </si>
  <si>
    <t>Министерство образования, науки и молодежной политики Республики Коми</t>
  </si>
  <si>
    <t>Министерство юстиции Республики Коми</t>
  </si>
  <si>
    <t>Служба Республики Коми строительного, жилищного и технического надзора (контроля)</t>
  </si>
  <si>
    <t>Реестр источников доходов</t>
  </si>
  <si>
    <t>бюджета муниципального образования городского округа "Воркута"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</si>
  <si>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</si>
  <si>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</si>
  <si>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</si>
  <si>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7</t>
  </si>
  <si>
    <t>8</t>
  </si>
  <si>
    <t>18210102080010000110</t>
  </si>
  <si>
    <t>18210102080011000110</t>
  </si>
  <si>
    <t>18210102080012100110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</si>
  <si>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</si>
  <si>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</si>
  <si>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</si>
  <si>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</si>
  <si>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</si>
  <si>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</si>
  <si>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</si>
  <si>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</si>
  <si>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</si>
  <si>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</si>
  <si>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</si>
  <si>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</si>
  <si>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</si>
  <si>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</si>
  <si>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</si>
  <si>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</si>
  <si>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</si>
  <si>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</si>
  <si>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</si>
  <si>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</si>
  <si>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</si>
  <si>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</si>
  <si>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</si>
  <si>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</si>
  <si>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</si>
  <si>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</si>
  <si>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</si>
  <si>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округов </t>
  </si>
  <si>
    <t>Земельный налог с организаций, обладающих земельным участком, расположенным в границах городских округов</t>
  </si>
  <si>
    <t xml:space="preserve">Земельный налог с физических лиц, обладающих земельным участком, расположенным в границах городских округов </t>
  </si>
  <si>
    <t>18210606042043000110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</si>
  <si>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</si>
  <si>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</si>
  <si>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</si>
  <si>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</si>
  <si>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</si>
  <si>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</si>
  <si>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Министерство цифрового развития, связи и массовых коммуникаций Республики Коми</t>
  </si>
  <si>
    <t>92811302994040003130</t>
  </si>
  <si>
    <t>Контрольно-счетная комиссия муниципального образования городского окргуга "Воркута"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</si>
  <si>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</si>
  <si>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</si>
  <si>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</si>
  <si>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</si>
  <si>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</si>
  <si>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</si>
  <si>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</si>
  <si>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</si>
  <si>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</si>
  <si>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</si>
  <si>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</si>
  <si>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</si>
  <si>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</si>
  <si>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</si>
  <si>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</si>
  <si>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</si>
  <si>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</si>
  <si>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</si>
  <si>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</si>
  <si>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</si>
  <si>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</si>
  <si>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</si>
  <si>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</si>
  <si>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</si>
  <si>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</si>
  <si>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</si>
  <si>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</si>
  <si>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</si>
  <si>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</si>
  <si>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</si>
  <si>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</si>
  <si>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</si>
  <si>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</si>
  <si>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</si>
  <si>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</si>
  <si>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</si>
  <si>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</si>
  <si>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</si>
  <si>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</si>
  <si>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</si>
  <si>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</si>
  <si>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</si>
  <si>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</si>
  <si>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</si>
  <si>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</si>
  <si>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97520225304040000150</t>
  </si>
  <si>
    <t>Управление физической культуры и спорта администрации муниципального образования городского округа "Воркута"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</si>
  <si>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</si>
  <si>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</si>
  <si>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97520225173040000150</t>
  </si>
  <si>
    <t>Субсидии бюджетам городских округов на создание детских технопарков "Кванториум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</si>
  <si>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</si>
  <si>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</si>
  <si>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18210102040011000110</t>
  </si>
  <si>
    <t>87910807150011000110</t>
  </si>
  <si>
    <t>Прогноз доходов бюджета МО ГО "Воркута" на 2022 г. (текущий финансовый год)</t>
  </si>
  <si>
    <t>Кассовое поступление в текущем финансовом году по состоянию на "01" октября 2022 г.</t>
  </si>
  <si>
    <t>Оценка исполнения 2022 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</si>
  <si>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</si>
  <si>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</si>
  <si>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</si>
  <si>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на 2023 год и плановый период 2024 и 2025 годов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</si>
  <si>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</si>
  <si>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</si>
  <si>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18210102010015000110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</si>
  <si>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</si>
  <si>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18210102020014000110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</si>
  <si>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</si>
  <si>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</si>
  <si>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(прочие поступления)</t>
  </si>
  <si>
    <t>18210501012012100110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</si>
  <si>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</si>
  <si>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92311105012040000120</t>
  </si>
  <si>
    <t>92311105024040000120</t>
  </si>
  <si>
    <t>90511302994040004130</t>
  </si>
  <si>
    <t>Прочие доходы от компенсации затрат бюджетов городских округов (прочие поступления)</t>
  </si>
  <si>
    <t>92311302994040004130</t>
  </si>
  <si>
    <t>92811302994040004130</t>
  </si>
  <si>
    <t>95611302994040004130</t>
  </si>
  <si>
    <t>96311302994040004130</t>
  </si>
  <si>
    <t>97511302064040000130</t>
  </si>
  <si>
    <t>97511302994040004130</t>
  </si>
  <si>
    <t>99211302994040004130</t>
  </si>
  <si>
    <t>Финансовое управление администрации муниципального образования городского округа "Воркута"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</si>
  <si>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</si>
  <si>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97511402042040000440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</si>
  <si>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</si>
  <si>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92311406012040000430</t>
  </si>
  <si>
    <t>84311601143019000140</t>
  </si>
  <si>
    <t>84311601193019000140</t>
  </si>
  <si>
    <t>84311601203019000140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</si>
  <si>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</si>
  <si>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</si>
  <si>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</si>
  <si>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</si>
  <si>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</si>
  <si>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</si>
  <si>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</si>
  <si>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</si>
  <si>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</si>
  <si>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</si>
  <si>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</si>
  <si>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</si>
  <si>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</si>
  <si>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</si>
  <si>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</si>
  <si>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</si>
  <si>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</si>
  <si>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</si>
  <si>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</si>
  <si>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</si>
  <si>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</si>
  <si>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</si>
  <si>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95611607010040000140</t>
  </si>
  <si>
    <t>96311607010040000140</t>
  </si>
  <si>
    <t>96311607090040000140</t>
  </si>
  <si>
    <t>97511607010040000140</t>
  </si>
  <si>
    <t>Федеральная служба по надзору в сфере защиты прав потребителей и благополучия человека</t>
  </si>
  <si>
    <t>Министерство внутренних дел</t>
  </si>
  <si>
    <t>99211701040040000180</t>
  </si>
  <si>
    <t>95620225519040000150</t>
  </si>
  <si>
    <t>Субсидии бюджетам городских округов на поддержку отрасли культуры</t>
  </si>
  <si>
    <t>95620225590040000150</t>
  </si>
  <si>
    <t>Субсидии бюджетам городских округов на техническое оснащение муниципальных музеев</t>
  </si>
  <si>
    <t>92820249999040000150</t>
  </si>
  <si>
    <t>Прочие межбюджетные трансферты, передаваемые бюджетам городских округов</t>
  </si>
  <si>
    <t>99220804000040000150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</si>
  <si>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</si>
  <si>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</si>
  <si>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</si>
  <si>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92321804030040000150</t>
  </si>
  <si>
    <t>Доходы бюджетов городских округов от возврата иными организациями остатков субсидий прошлых лет</t>
  </si>
  <si>
    <t>92321960010040000150</t>
  </si>
  <si>
    <t>92821960010040000150</t>
  </si>
  <si>
    <t>97521945303040000150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</si>
  <si>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</si>
  <si>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96420249999040000150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</si>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</sst>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BFBFBF"/>
      </right>
      <top>
        <color rgb="FF000000"/>
      </top>
      <bottom style="thin">
        <color rgb="FFD9D9D9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1" fillId="20" borderId="1">
      <alignment horizontal="right" shrinkToFit="1"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" fontId="31" fillId="20" borderId="2">
      <alignment horizontal="right" shrinkToFit="1"/>
      <protection/>
    </xf>
    <xf numFmtId="49" fontId="31" fillId="21" borderId="3">
      <alignment horizontal="center" vertical="top" shrinkToFit="1"/>
      <protection/>
    </xf>
    <xf numFmtId="49" fontId="31" fillId="21" borderId="3">
      <alignment horizontal="center" vertical="top" shrinkToFit="1"/>
      <protection/>
    </xf>
    <xf numFmtId="0" fontId="31" fillId="21" borderId="4">
      <alignment horizontal="left" vertical="top" wrapText="1"/>
      <protection/>
    </xf>
    <xf numFmtId="0" fontId="31" fillId="21" borderId="4">
      <alignment horizontal="left" vertical="top" wrapText="1"/>
      <protection/>
    </xf>
    <xf numFmtId="4" fontId="31" fillId="21" borderId="4">
      <alignment horizontal="right" vertical="top" wrapText="1" shrinkToFit="1"/>
      <protection/>
    </xf>
    <xf numFmtId="4" fontId="31" fillId="21" borderId="4">
      <alignment horizontal="right" vertical="top" wrapText="1" shrinkToFit="1"/>
      <protection/>
    </xf>
    <xf numFmtId="4" fontId="31" fillId="21" borderId="5">
      <alignment horizontal="right" vertical="top" shrinkToFit="1"/>
      <protection/>
    </xf>
    <xf numFmtId="4" fontId="31" fillId="21" borderId="5">
      <alignment horizontal="right" vertical="top" shrinkToFit="1"/>
      <protection/>
    </xf>
    <xf numFmtId="49" fontId="32" fillId="22" borderId="6">
      <alignment horizontal="center" vertical="top" shrinkToFit="1"/>
      <protection/>
    </xf>
    <xf numFmtId="49" fontId="32" fillId="22" borderId="6">
      <alignment horizontal="center" vertical="top" shrinkToFit="1"/>
      <protection/>
    </xf>
    <xf numFmtId="0" fontId="32" fillId="22" borderId="7">
      <alignment horizontal="left" vertical="top" wrapText="1"/>
      <protection/>
    </xf>
    <xf numFmtId="0" fontId="32" fillId="22" borderId="7">
      <alignment horizontal="left" vertical="top" wrapText="1"/>
      <protection/>
    </xf>
    <xf numFmtId="4" fontId="32" fillId="22" borderId="7">
      <alignment horizontal="right" vertical="top" shrinkToFit="1"/>
      <protection/>
    </xf>
    <xf numFmtId="4" fontId="32" fillId="22" borderId="7">
      <alignment horizontal="right" vertical="top" shrinkToFit="1"/>
      <protection/>
    </xf>
    <xf numFmtId="4" fontId="32" fillId="22" borderId="8">
      <alignment horizontal="right" vertical="top" shrinkToFit="1"/>
      <protection/>
    </xf>
    <xf numFmtId="4" fontId="32" fillId="22" borderId="8">
      <alignment horizontal="right" vertical="top" shrinkToFit="1"/>
      <protection/>
    </xf>
    <xf numFmtId="49" fontId="32" fillId="23" borderId="9">
      <alignment horizontal="center" vertical="top" shrinkToFit="1"/>
      <protection/>
    </xf>
    <xf numFmtId="49" fontId="32" fillId="23" borderId="9">
      <alignment horizontal="center" vertical="top" shrinkToFit="1"/>
      <protection/>
    </xf>
    <xf numFmtId="0" fontId="32" fillId="23" borderId="10">
      <alignment horizontal="left" vertical="top" wrapText="1"/>
      <protection/>
    </xf>
    <xf numFmtId="0" fontId="32" fillId="23" borderId="10">
      <alignment horizontal="left" vertical="top" wrapText="1"/>
      <protection/>
    </xf>
    <xf numFmtId="4" fontId="32" fillId="23" borderId="10">
      <alignment horizontal="right" vertical="top" shrinkToFit="1"/>
      <protection/>
    </xf>
    <xf numFmtId="4" fontId="32" fillId="23" borderId="10">
      <alignment horizontal="right" vertical="top" shrinkToFit="1"/>
      <protection/>
    </xf>
    <xf numFmtId="4" fontId="32" fillId="23" borderId="11">
      <alignment horizontal="right" vertical="top" shrinkToFit="1"/>
      <protection/>
    </xf>
    <xf numFmtId="4" fontId="32" fillId="23" borderId="11">
      <alignment horizontal="right" vertical="top" shrinkToFit="1"/>
      <protection/>
    </xf>
    <xf numFmtId="49" fontId="33" fillId="0" borderId="9">
      <alignment horizontal="center" vertical="top" shrinkToFit="1"/>
      <protection/>
    </xf>
    <xf numFmtId="0" fontId="34" fillId="0" borderId="10">
      <alignment horizontal="left" vertical="top" wrapText="1"/>
      <protection/>
    </xf>
    <xf numFmtId="0" fontId="34" fillId="0" borderId="10">
      <alignment horizontal="left" vertical="top" wrapText="1"/>
      <protection/>
    </xf>
    <xf numFmtId="4" fontId="34" fillId="0" borderId="10">
      <alignment horizontal="right" vertical="top" shrinkToFit="1"/>
      <protection/>
    </xf>
    <xf numFmtId="4" fontId="34" fillId="0" borderId="10">
      <alignment horizontal="right" vertical="top" shrinkToFit="1"/>
      <protection/>
    </xf>
    <xf numFmtId="4" fontId="34" fillId="0" borderId="11">
      <alignment horizontal="right" vertical="top" shrinkToFit="1"/>
      <protection/>
    </xf>
    <xf numFmtId="4" fontId="34" fillId="0" borderId="11">
      <alignment horizontal="right" vertical="top" shrinkToFit="1"/>
      <protection/>
    </xf>
    <xf numFmtId="49" fontId="33" fillId="0" borderId="9">
      <alignment horizontal="center" vertical="top" shrinkToFit="1"/>
      <protection/>
    </xf>
    <xf numFmtId="0" fontId="34" fillId="0" borderId="10">
      <alignment horizontal="left" vertical="top" wrapText="1"/>
      <protection/>
    </xf>
    <xf numFmtId="4" fontId="34" fillId="0" borderId="10">
      <alignment horizontal="right" vertical="top" shrinkToFit="1"/>
      <protection/>
    </xf>
    <xf numFmtId="4" fontId="34" fillId="0" borderId="11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2" fillId="0" borderId="12">
      <alignment horizontal="center" vertical="center" wrapText="1"/>
      <protection/>
    </xf>
    <xf numFmtId="49" fontId="32" fillId="0" borderId="13">
      <alignment horizontal="center" vertical="center" wrapText="1"/>
      <protection/>
    </xf>
    <xf numFmtId="49" fontId="32" fillId="0" borderId="14">
      <alignment horizontal="center" vertical="center" wrapText="1"/>
      <protection/>
    </xf>
    <xf numFmtId="49" fontId="32" fillId="0" borderId="15">
      <alignment horizontal="center" vertical="center" wrapText="1"/>
      <protection/>
    </xf>
    <xf numFmtId="0" fontId="34" fillId="0" borderId="0">
      <alignment horizontal="left" vertical="top" wrapText="1"/>
      <protection/>
    </xf>
    <xf numFmtId="0" fontId="35" fillId="0" borderId="0">
      <alignment horizontal="center" vertical="top" wrapText="1"/>
      <protection/>
    </xf>
    <xf numFmtId="49" fontId="32" fillId="0" borderId="16">
      <alignment horizontal="center" vertical="center" wrapText="1"/>
      <protection/>
    </xf>
    <xf numFmtId="49" fontId="32" fillId="0" borderId="17">
      <alignment horizontal="center" vertical="center" wrapText="1"/>
      <protection/>
    </xf>
    <xf numFmtId="49" fontId="32" fillId="0" borderId="18">
      <alignment horizontal="center" vertical="center" wrapText="1"/>
      <protection/>
    </xf>
    <xf numFmtId="49" fontId="32" fillId="0" borderId="19">
      <alignment horizontal="center" vertical="center" wrapText="1"/>
      <protection/>
    </xf>
    <xf numFmtId="0" fontId="34" fillId="0" borderId="2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21" applyNumberFormat="0" applyAlignment="0" applyProtection="0"/>
    <xf numFmtId="0" fontId="37" fillId="31" borderId="22" applyNumberFormat="0" applyAlignment="0" applyProtection="0"/>
    <xf numFmtId="0" fontId="38" fillId="31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3" applyNumberFormat="0" applyFill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3" fillId="32" borderId="27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8" applyNumberFormat="0" applyFont="0" applyAlignment="0" applyProtection="0"/>
    <xf numFmtId="9" fontId="0" fillId="0" borderId="0" applyFont="0" applyFill="0" applyBorder="0" applyAlignment="0" applyProtection="0"/>
    <xf numFmtId="0" fontId="48" fillId="0" borderId="2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51" fillId="0" borderId="30" xfId="89" applyNumberFormat="1" applyFont="1" applyBorder="1" applyAlignment="1" applyProtection="1">
      <alignment horizontal="center" vertical="center" wrapText="1"/>
      <protection/>
    </xf>
    <xf numFmtId="49" fontId="51" fillId="0" borderId="30" xfId="88" applyNumberFormat="1" applyFont="1" applyBorder="1" applyAlignment="1" applyProtection="1">
      <alignment horizontal="center" vertical="center" wrapText="1"/>
      <protection/>
    </xf>
    <xf numFmtId="49" fontId="51" fillId="0" borderId="30" xfId="87" applyNumberFormat="1" applyFont="1" applyBorder="1" applyProtection="1">
      <alignment horizontal="center" vertical="center" wrapText="1"/>
      <protection/>
    </xf>
    <xf numFmtId="0" fontId="52" fillId="0" borderId="30" xfId="49" applyNumberFormat="1" applyFont="1" applyFill="1" applyBorder="1" applyProtection="1">
      <alignment horizontal="left" vertical="top" wrapText="1"/>
      <protection/>
    </xf>
    <xf numFmtId="49" fontId="51" fillId="0" borderId="30" xfId="89" applyNumberFormat="1" applyFont="1" applyBorder="1" applyAlignment="1" applyProtection="1">
      <alignment horizontal="center" vertical="center" wrapText="1"/>
      <protection/>
    </xf>
    <xf numFmtId="49" fontId="52" fillId="0" borderId="30" xfId="47" applyNumberFormat="1" applyFont="1" applyFill="1" applyBorder="1" applyProtection="1">
      <alignment horizontal="center" vertical="top" shrinkToFit="1"/>
      <protection/>
    </xf>
    <xf numFmtId="4" fontId="52" fillId="0" borderId="30" xfId="51" applyNumberFormat="1" applyFont="1" applyFill="1" applyBorder="1" applyProtection="1">
      <alignment horizontal="right" vertical="top" shrinkToFit="1"/>
      <protection/>
    </xf>
    <xf numFmtId="4" fontId="52" fillId="0" borderId="30" xfId="59" applyNumberFormat="1" applyFont="1" applyFill="1" applyBorder="1" applyProtection="1">
      <alignment horizontal="right" vertical="top" shrinkToFit="1"/>
      <protection/>
    </xf>
    <xf numFmtId="49" fontId="51" fillId="0" borderId="30" xfId="70" applyNumberFormat="1" applyFont="1" applyFill="1" applyBorder="1" applyProtection="1">
      <alignment horizontal="center" vertical="top" shrinkToFit="1"/>
      <protection/>
    </xf>
    <xf numFmtId="4" fontId="51" fillId="0" borderId="30" xfId="72" applyNumberFormat="1" applyFont="1" applyFill="1" applyBorder="1" applyProtection="1">
      <alignment horizontal="right" vertical="top" shrinkToFit="1"/>
      <protection/>
    </xf>
    <xf numFmtId="4" fontId="51" fillId="0" borderId="30" xfId="73" applyNumberFormat="1" applyFont="1" applyFill="1" applyBorder="1" applyProtection="1">
      <alignment horizontal="right" vertical="top" shrinkToFit="1"/>
      <protection/>
    </xf>
    <xf numFmtId="49" fontId="52" fillId="0" borderId="30" xfId="39" applyNumberFormat="1" applyFont="1" applyFill="1" applyBorder="1" applyProtection="1">
      <alignment horizontal="center" vertical="top" shrinkToFit="1"/>
      <protection/>
    </xf>
    <xf numFmtId="0" fontId="52" fillId="0" borderId="30" xfId="41" applyNumberFormat="1" applyFont="1" applyFill="1" applyBorder="1" applyProtection="1">
      <alignment horizontal="left" vertical="top" wrapText="1"/>
      <protection/>
    </xf>
    <xf numFmtId="4" fontId="52" fillId="0" borderId="30" xfId="43" applyNumberFormat="1" applyFont="1" applyFill="1" applyBorder="1" applyProtection="1">
      <alignment horizontal="right" vertical="top" wrapText="1" shrinkToFit="1"/>
      <protection/>
    </xf>
    <xf numFmtId="49" fontId="51" fillId="0" borderId="30" xfId="39" applyNumberFormat="1" applyFont="1" applyFill="1" applyBorder="1" applyProtection="1">
      <alignment horizontal="center" vertical="top" shrinkToFit="1"/>
      <protection/>
    </xf>
    <xf numFmtId="0" fontId="51" fillId="0" borderId="30" xfId="41" applyNumberFormat="1" applyFont="1" applyFill="1" applyBorder="1" applyProtection="1">
      <alignment horizontal="left" vertical="top" wrapText="1"/>
      <protection/>
    </xf>
    <xf numFmtId="0" fontId="2" fillId="0" borderId="30" xfId="0" applyFont="1" applyFill="1" applyBorder="1" applyAlignment="1" applyProtection="1">
      <alignment vertical="top"/>
      <protection locked="0"/>
    </xf>
    <xf numFmtId="0" fontId="51" fillId="0" borderId="30" xfId="71" applyNumberFormat="1" applyFont="1" applyFill="1" applyBorder="1" applyProtection="1">
      <alignment horizontal="left" vertical="top" wrapText="1"/>
      <protection/>
    </xf>
    <xf numFmtId="49" fontId="51" fillId="0" borderId="30" xfId="82" applyNumberFormat="1" applyFont="1" applyBorder="1" applyAlignment="1" applyProtection="1">
      <alignment horizontal="center" vertical="center" wrapText="1"/>
      <protection/>
    </xf>
    <xf numFmtId="49" fontId="51" fillId="0" borderId="30" xfId="81" applyNumberFormat="1" applyFont="1" applyBorder="1" applyAlignment="1" applyProtection="1">
      <alignment horizontal="center" vertical="center" wrapText="1"/>
      <protection/>
    </xf>
    <xf numFmtId="49" fontId="51" fillId="0" borderId="30" xfId="83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top"/>
      <protection locked="0"/>
    </xf>
    <xf numFmtId="0" fontId="51" fillId="0" borderId="30" xfId="71" applyNumberFormat="1" applyFont="1" applyFill="1" applyBorder="1" applyProtection="1" quotePrefix="1">
      <alignment horizontal="left" vertical="top" wrapText="1"/>
      <protection/>
    </xf>
    <xf numFmtId="4" fontId="2" fillId="0" borderId="30" xfId="0" applyNumberFormat="1" applyFont="1" applyFill="1" applyBorder="1" applyAlignment="1" applyProtection="1">
      <alignment vertical="top"/>
      <protection locked="0"/>
    </xf>
    <xf numFmtId="0" fontId="51" fillId="0" borderId="30" xfId="71" applyNumberFormat="1" applyFont="1" applyFill="1" applyBorder="1" applyAlignment="1" applyProtection="1" quotePrefix="1">
      <alignment horizontal="center" vertical="top" wrapText="1"/>
      <protection/>
    </xf>
    <xf numFmtId="0" fontId="51" fillId="0" borderId="0" xfId="91" applyNumberFormat="1" applyFont="1" applyBorder="1" applyProtection="1">
      <alignment/>
      <protection/>
    </xf>
    <xf numFmtId="49" fontId="52" fillId="0" borderId="30" xfId="55" applyNumberFormat="1" applyFont="1" applyFill="1" applyBorder="1" applyProtection="1">
      <alignment horizontal="center" vertical="top" shrinkToFit="1"/>
      <protection/>
    </xf>
    <xf numFmtId="0" fontId="52" fillId="0" borderId="30" xfId="57" applyNumberFormat="1" applyFont="1" applyFill="1" applyBorder="1" applyProtection="1">
      <alignment horizontal="left" vertical="top" wrapText="1"/>
      <protection/>
    </xf>
    <xf numFmtId="49" fontId="51" fillId="0" borderId="30" xfId="63" applyNumberFormat="1" applyFont="1" applyFill="1" applyBorder="1" applyProtection="1">
      <alignment horizontal="center" vertical="top" shrinkToFit="1"/>
      <protection/>
    </xf>
    <xf numFmtId="0" fontId="51" fillId="0" borderId="30" xfId="64" applyNumberFormat="1" applyFont="1" applyFill="1" applyBorder="1" applyProtection="1">
      <alignment horizontal="left" vertical="top" wrapText="1"/>
      <protection/>
    </xf>
    <xf numFmtId="0" fontId="52" fillId="0" borderId="30" xfId="71" applyNumberFormat="1" applyFont="1" applyFill="1" applyBorder="1" applyProtection="1" quotePrefix="1">
      <alignment horizontal="left" vertical="top" wrapText="1"/>
      <protection/>
    </xf>
    <xf numFmtId="0" fontId="51" fillId="0" borderId="30" xfId="65" applyNumberFormat="1" applyFont="1" applyFill="1" applyBorder="1" applyProtection="1">
      <alignment horizontal="left" vertical="top" wrapText="1"/>
      <protection/>
    </xf>
    <xf numFmtId="49" fontId="4" fillId="0" borderId="30" xfId="47" applyNumberFormat="1" applyFont="1" applyFill="1" applyBorder="1" applyProtection="1">
      <alignment horizontal="center" vertical="top" shrinkToFit="1"/>
      <protection/>
    </xf>
    <xf numFmtId="0" fontId="4" fillId="0" borderId="30" xfId="49" applyNumberFormat="1" applyFont="1" applyFill="1" applyBorder="1" applyProtection="1">
      <alignment horizontal="left" vertical="top" wrapText="1"/>
      <protection/>
    </xf>
    <xf numFmtId="49" fontId="4" fillId="0" borderId="30" xfId="55" applyNumberFormat="1" applyFont="1" applyFill="1" applyBorder="1" applyProtection="1">
      <alignment horizontal="center" vertical="top" shrinkToFit="1"/>
      <protection/>
    </xf>
    <xf numFmtId="0" fontId="4" fillId="0" borderId="30" xfId="57" applyNumberFormat="1" applyFont="1" applyFill="1" applyBorder="1" applyProtection="1">
      <alignment horizontal="left" vertical="top" wrapText="1"/>
      <protection/>
    </xf>
    <xf numFmtId="49" fontId="2" fillId="0" borderId="30" xfId="70" applyNumberFormat="1" applyFont="1" applyFill="1" applyBorder="1" applyProtection="1">
      <alignment horizontal="center" vertical="top" shrinkToFit="1"/>
      <protection/>
    </xf>
    <xf numFmtId="0" fontId="2" fillId="0" borderId="30" xfId="71" applyNumberFormat="1" applyFont="1" applyFill="1" applyBorder="1" applyProtection="1" quotePrefix="1">
      <alignment horizontal="left" vertical="top" wrapText="1"/>
      <protection/>
    </xf>
    <xf numFmtId="49" fontId="2" fillId="0" borderId="30" xfId="63" applyNumberFormat="1" applyFont="1" applyFill="1" applyBorder="1" applyProtection="1">
      <alignment horizontal="center" vertical="top" shrinkToFit="1"/>
      <protection/>
    </xf>
    <xf numFmtId="0" fontId="2" fillId="0" borderId="30" xfId="64" applyNumberFormat="1" applyFont="1" applyFill="1" applyBorder="1" applyProtection="1">
      <alignment horizontal="left" vertical="top" wrapText="1"/>
      <protection/>
    </xf>
    <xf numFmtId="49" fontId="51" fillId="0" borderId="30" xfId="57" applyNumberFormat="1" applyFont="1" applyFill="1" applyBorder="1" applyAlignment="1" applyProtection="1">
      <alignment horizontal="center" vertical="top" shrinkToFit="1"/>
      <protection/>
    </xf>
    <xf numFmtId="4" fontId="51" fillId="0" borderId="30" xfId="66" applyNumberFormat="1" applyFont="1" applyFill="1" applyBorder="1" applyProtection="1">
      <alignment horizontal="right" vertical="top" shrinkToFit="1"/>
      <protection/>
    </xf>
    <xf numFmtId="4" fontId="51" fillId="0" borderId="30" xfId="68" applyNumberFormat="1" applyFont="1" applyFill="1" applyBorder="1" applyProtection="1">
      <alignment horizontal="right" vertical="top" shrinkToFit="1"/>
      <protection/>
    </xf>
    <xf numFmtId="4" fontId="34" fillId="0" borderId="30" xfId="68" applyNumberFormat="1" applyFill="1" applyBorder="1" applyProtection="1">
      <alignment horizontal="right" vertical="top" shrinkToFit="1"/>
      <protection/>
    </xf>
    <xf numFmtId="4" fontId="4" fillId="0" borderId="30" xfId="51" applyNumberFormat="1" applyFont="1" applyFill="1" applyBorder="1" applyProtection="1">
      <alignment horizontal="right" vertical="top" shrinkToFit="1"/>
      <protection/>
    </xf>
    <xf numFmtId="4" fontId="4" fillId="0" borderId="30" xfId="59" applyNumberFormat="1" applyFont="1" applyFill="1" applyBorder="1" applyProtection="1">
      <alignment horizontal="right" vertical="top" shrinkToFit="1"/>
      <protection/>
    </xf>
    <xf numFmtId="4" fontId="2" fillId="0" borderId="30" xfId="72" applyNumberFormat="1" applyFont="1" applyFill="1" applyBorder="1" applyProtection="1">
      <alignment horizontal="right" vertical="top" shrinkToFit="1"/>
      <protection/>
    </xf>
    <xf numFmtId="4" fontId="51" fillId="0" borderId="30" xfId="59" applyNumberFormat="1" applyFont="1" applyFill="1" applyBorder="1" applyProtection="1">
      <alignment horizontal="right" vertical="top" shrinkToFit="1"/>
      <protection/>
    </xf>
    <xf numFmtId="4" fontId="51" fillId="0" borderId="30" xfId="61" applyNumberFormat="1" applyFont="1" applyFill="1" applyBorder="1" applyProtection="1">
      <alignment horizontal="right" vertical="top" shrinkToFit="1"/>
      <protection/>
    </xf>
    <xf numFmtId="4" fontId="52" fillId="0" borderId="30" xfId="53" applyNumberFormat="1" applyFont="1" applyFill="1" applyBorder="1" applyProtection="1">
      <alignment horizontal="right" vertical="top" shrinkToFit="1"/>
      <protection/>
    </xf>
    <xf numFmtId="4" fontId="52" fillId="0" borderId="30" xfId="61" applyNumberFormat="1" applyFont="1" applyFill="1" applyBorder="1" applyProtection="1">
      <alignment horizontal="right" vertical="top" shrinkToFit="1"/>
      <protection/>
    </xf>
    <xf numFmtId="49" fontId="51" fillId="0" borderId="30" xfId="63" applyNumberFormat="1" applyFont="1" applyBorder="1" applyProtection="1">
      <alignment horizontal="center" vertical="top" shrinkToFit="1"/>
      <protection/>
    </xf>
    <xf numFmtId="0" fontId="51" fillId="0" borderId="30" xfId="65" applyNumberFormat="1" applyFont="1" applyBorder="1" applyProtection="1">
      <alignment horizontal="left" vertical="top" wrapText="1"/>
      <protection/>
    </xf>
    <xf numFmtId="0" fontId="51" fillId="0" borderId="30" xfId="64" applyNumberFormat="1" applyFont="1" applyBorder="1" applyProtection="1">
      <alignment horizontal="left" vertical="top" wrapText="1"/>
      <protection/>
    </xf>
    <xf numFmtId="4" fontId="51" fillId="0" borderId="30" xfId="66" applyNumberFormat="1" applyFont="1" applyBorder="1" applyProtection="1">
      <alignment horizontal="right" vertical="top" shrinkToFit="1"/>
      <protection/>
    </xf>
    <xf numFmtId="4" fontId="51" fillId="0" borderId="30" xfId="68" applyNumberFormat="1" applyFont="1" applyBorder="1" applyProtection="1">
      <alignment horizontal="right" vertical="top" shrinkToFit="1"/>
      <protection/>
    </xf>
    <xf numFmtId="4" fontId="51" fillId="0" borderId="31" xfId="61" applyNumberFormat="1" applyFont="1" applyFill="1" applyBorder="1" applyProtection="1">
      <alignment horizontal="right" vertical="top" shrinkToFit="1"/>
      <protection/>
    </xf>
    <xf numFmtId="4" fontId="52" fillId="0" borderId="30" xfId="72" applyNumberFormat="1" applyFont="1" applyFill="1" applyBorder="1" applyProtection="1">
      <alignment horizontal="right" vertical="top" shrinkToFit="1"/>
      <protection/>
    </xf>
    <xf numFmtId="0" fontId="4" fillId="0" borderId="0" xfId="0" applyFont="1" applyAlignment="1" applyProtection="1">
      <alignment/>
      <protection locked="0"/>
    </xf>
    <xf numFmtId="0" fontId="53" fillId="0" borderId="0" xfId="91" applyNumberFormat="1" applyFont="1" applyBorder="1" applyProtection="1">
      <alignment/>
      <protection/>
    </xf>
    <xf numFmtId="0" fontId="49" fillId="0" borderId="0" xfId="0" applyFont="1" applyAlignment="1" applyProtection="1">
      <alignment/>
      <protection locked="0"/>
    </xf>
    <xf numFmtId="49" fontId="2" fillId="0" borderId="30" xfId="84" applyNumberFormat="1" applyFont="1" applyBorder="1" applyProtection="1">
      <alignment horizontal="center" vertical="center" wrapText="1"/>
      <protection/>
    </xf>
    <xf numFmtId="49" fontId="2" fillId="0" borderId="30" xfId="81" applyNumberFormat="1" applyFont="1" applyBorder="1" applyAlignment="1" applyProtection="1">
      <alignment horizontal="center" vertical="center" wrapText="1"/>
      <protection/>
    </xf>
    <xf numFmtId="4" fontId="4" fillId="0" borderId="30" xfId="43" applyNumberFormat="1" applyFont="1" applyFill="1" applyBorder="1" applyProtection="1">
      <alignment horizontal="right" vertical="top" wrapText="1" shrinkToFit="1"/>
      <protection/>
    </xf>
    <xf numFmtId="4" fontId="2" fillId="0" borderId="30" xfId="68" applyNumberFormat="1" applyFont="1" applyFill="1" applyBorder="1" applyProtection="1">
      <alignment horizontal="right" vertical="top" shrinkToFit="1"/>
      <protection/>
    </xf>
    <xf numFmtId="4" fontId="2" fillId="0" borderId="30" xfId="66" applyNumberFormat="1" applyFont="1" applyFill="1" applyBorder="1" applyProtection="1">
      <alignment horizontal="right" vertical="top" shrinkToFit="1"/>
      <protection/>
    </xf>
    <xf numFmtId="4" fontId="2" fillId="0" borderId="30" xfId="73" applyNumberFormat="1" applyFont="1" applyFill="1" applyBorder="1" applyProtection="1">
      <alignment horizontal="right" vertical="top" shrinkToFit="1"/>
      <protection/>
    </xf>
    <xf numFmtId="4" fontId="4" fillId="0" borderId="30" xfId="72" applyNumberFormat="1" applyFont="1" applyFill="1" applyBorder="1" applyProtection="1">
      <alignment horizontal="right" vertical="top" shrinkToFit="1"/>
      <protection/>
    </xf>
    <xf numFmtId="4" fontId="51" fillId="0" borderId="0" xfId="91" applyNumberFormat="1" applyFont="1" applyBorder="1" applyProtection="1">
      <alignment/>
      <protection/>
    </xf>
    <xf numFmtId="0" fontId="2" fillId="0" borderId="0" xfId="0" applyFont="1" applyAlignment="1">
      <alignment vertical="top" wrapText="1"/>
    </xf>
    <xf numFmtId="0" fontId="2" fillId="0" borderId="30" xfId="0" applyFont="1" applyBorder="1" applyAlignment="1">
      <alignment vertical="top" wrapText="1"/>
    </xf>
    <xf numFmtId="49" fontId="51" fillId="0" borderId="30" xfId="88" applyNumberFormat="1" applyFont="1" applyBorder="1" applyAlignment="1" applyProtection="1">
      <alignment horizontal="center" vertical="center" wrapText="1"/>
      <protection/>
    </xf>
    <xf numFmtId="49" fontId="51" fillId="0" borderId="30" xfId="90" applyNumberFormat="1" applyFont="1" applyBorder="1" applyAlignment="1" applyProtection="1">
      <alignment horizontal="center" vertical="center" wrapText="1"/>
      <protection/>
    </xf>
    <xf numFmtId="0" fontId="51" fillId="0" borderId="0" xfId="74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/>
      <protection locked="0"/>
    </xf>
    <xf numFmtId="0" fontId="51" fillId="0" borderId="0" xfId="85" applyNumberFormat="1" applyFont="1" applyProtection="1">
      <alignment horizontal="left" vertical="top" wrapText="1"/>
      <protection/>
    </xf>
    <xf numFmtId="0" fontId="51" fillId="0" borderId="0" xfId="85" applyFont="1">
      <alignment horizontal="left" vertical="top" wrapText="1"/>
      <protection/>
    </xf>
    <xf numFmtId="0" fontId="52" fillId="0" borderId="0" xfId="86" applyNumberFormat="1" applyFont="1" applyProtection="1">
      <alignment horizontal="center" vertical="top" wrapText="1"/>
      <protection/>
    </xf>
    <xf numFmtId="0" fontId="52" fillId="0" borderId="0" xfId="86" applyFont="1">
      <alignment horizontal="center" vertical="top" wrapText="1"/>
      <protection/>
    </xf>
    <xf numFmtId="49" fontId="51" fillId="0" borderId="30" xfId="88" applyNumberFormat="1" applyFont="1" applyBorder="1" applyProtection="1">
      <alignment horizontal="center" vertical="center" wrapText="1"/>
      <protection/>
    </xf>
    <xf numFmtId="49" fontId="51" fillId="0" borderId="30" xfId="89" applyNumberFormat="1" applyFont="1" applyBorder="1" applyAlignment="1" applyProtection="1">
      <alignment horizontal="center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1 2" xfId="62"/>
    <cellStyle name="ex72" xfId="63"/>
    <cellStyle name="ex73" xfId="64"/>
    <cellStyle name="ex73 2" xfId="65"/>
    <cellStyle name="ex74" xfId="66"/>
    <cellStyle name="ex74 2" xfId="67"/>
    <cellStyle name="ex75" xfId="68"/>
    <cellStyle name="ex75 2" xfId="69"/>
    <cellStyle name="ex76" xfId="70"/>
    <cellStyle name="ex77" xfId="71"/>
    <cellStyle name="ex78" xfId="72"/>
    <cellStyle name="ex79" xfId="73"/>
    <cellStyle name="st57" xfId="74"/>
    <cellStyle name="st57 2" xfId="75"/>
    <cellStyle name="style0" xfId="76"/>
    <cellStyle name="style0 2" xfId="77"/>
    <cellStyle name="td" xfId="78"/>
    <cellStyle name="td 2" xfId="79"/>
    <cellStyle name="tr" xfId="80"/>
    <cellStyle name="xl_bot_header" xfId="81"/>
    <cellStyle name="xl_bot_left_header" xfId="82"/>
    <cellStyle name="xl_bot_right_header" xfId="83"/>
    <cellStyle name="xl_center_header" xfId="84"/>
    <cellStyle name="xl_footer" xfId="85"/>
    <cellStyle name="xl_header" xfId="86"/>
    <cellStyle name="xl_right_header" xfId="87"/>
    <cellStyle name="xl_top_header" xfId="88"/>
    <cellStyle name="xl_top_left_header" xfId="89"/>
    <cellStyle name="xl_top_right_header" xfId="90"/>
    <cellStyle name="xl_total_bo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showGridLines="0" tabSelected="1" workbookViewId="0" topLeftCell="A123">
      <selection activeCell="B130" sqref="B130"/>
    </sheetView>
  </sheetViews>
  <sheetFormatPr defaultColWidth="9.140625" defaultRowHeight="15" outlineLevelRow="1"/>
  <cols>
    <col min="1" max="1" width="21.7109375" style="1" customWidth="1"/>
    <col min="2" max="2" width="48.00390625" style="1" customWidth="1"/>
    <col min="3" max="3" width="25.7109375" style="1" customWidth="1"/>
    <col min="4" max="4" width="15.7109375" style="1" customWidth="1"/>
    <col min="5" max="5" width="16.421875" style="1" customWidth="1"/>
    <col min="6" max="6" width="17.7109375" style="1" customWidth="1"/>
    <col min="7" max="7" width="15.28125" style="63" customWidth="1"/>
    <col min="8" max="8" width="15.421875" style="1" customWidth="1"/>
    <col min="9" max="9" width="15.28125" style="1" customWidth="1"/>
    <col min="10" max="16384" width="9.140625" style="1" customWidth="1"/>
  </cols>
  <sheetData>
    <row r="1" spans="1:19" ht="15">
      <c r="A1" s="77" t="s">
        <v>296</v>
      </c>
      <c r="B1" s="77"/>
      <c r="C1" s="77"/>
      <c r="D1" s="77"/>
      <c r="E1" s="77"/>
      <c r="F1" s="77"/>
      <c r="G1" s="77"/>
      <c r="H1" s="77"/>
      <c r="I1" s="77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77" t="s">
        <v>297</v>
      </c>
      <c r="B2" s="77"/>
      <c r="C2" s="77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77" t="s">
        <v>407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customHeight="1">
      <c r="A4" s="80"/>
      <c r="B4" s="81"/>
      <c r="C4" s="81"/>
      <c r="D4" s="81"/>
      <c r="E4" s="81"/>
      <c r="F4" s="81"/>
      <c r="G4" s="81"/>
      <c r="H4" s="81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" customHeight="1">
      <c r="A6" s="83" t="s">
        <v>234</v>
      </c>
      <c r="B6" s="83"/>
      <c r="C6" s="83" t="s">
        <v>235</v>
      </c>
      <c r="D6" s="74" t="s">
        <v>401</v>
      </c>
      <c r="E6" s="82" t="s">
        <v>402</v>
      </c>
      <c r="F6" s="74" t="s">
        <v>403</v>
      </c>
      <c r="G6" s="75" t="s">
        <v>236</v>
      </c>
      <c r="H6" s="75"/>
      <c r="I6" s="75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64.5" customHeight="1">
      <c r="A7" s="3" t="s">
        <v>233</v>
      </c>
      <c r="B7" s="4" t="s">
        <v>232</v>
      </c>
      <c r="C7" s="83"/>
      <c r="D7" s="74"/>
      <c r="E7" s="82"/>
      <c r="F7" s="74"/>
      <c r="G7" s="64" t="s">
        <v>404</v>
      </c>
      <c r="H7" s="5" t="s">
        <v>405</v>
      </c>
      <c r="I7" s="5" t="s">
        <v>406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21" t="s">
        <v>1</v>
      </c>
      <c r="B8" s="22" t="s">
        <v>2</v>
      </c>
      <c r="C8" s="7" t="s">
        <v>3</v>
      </c>
      <c r="D8" s="22" t="s">
        <v>4</v>
      </c>
      <c r="E8" s="22" t="s">
        <v>5</v>
      </c>
      <c r="F8" s="22" t="s">
        <v>6</v>
      </c>
      <c r="G8" s="65" t="s">
        <v>301</v>
      </c>
      <c r="H8" s="23" t="s">
        <v>302</v>
      </c>
      <c r="I8" s="24">
        <v>9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7"/>
      <c r="B9" s="15" t="s">
        <v>237</v>
      </c>
      <c r="C9" s="18"/>
      <c r="D9" s="16">
        <f aca="true" t="shared" si="0" ref="D9:I9">D11+D214</f>
        <v>4523081458.02</v>
      </c>
      <c r="E9" s="16">
        <f t="shared" si="0"/>
        <v>3264975005.26</v>
      </c>
      <c r="F9" s="16">
        <f t="shared" si="0"/>
        <v>5063643708.24</v>
      </c>
      <c r="G9" s="66">
        <f t="shared" si="0"/>
        <v>4331255425.1</v>
      </c>
      <c r="H9" s="16">
        <f t="shared" si="0"/>
        <v>4112364040</v>
      </c>
      <c r="I9" s="16">
        <f t="shared" si="0"/>
        <v>4079397864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11"/>
      <c r="B10" s="20"/>
      <c r="C10" s="20"/>
      <c r="D10" s="12"/>
      <c r="E10" s="12"/>
      <c r="F10" s="12"/>
      <c r="G10" s="49"/>
      <c r="H10" s="13"/>
      <c r="I10" s="1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14" t="s">
        <v>7</v>
      </c>
      <c r="B11" s="15" t="s">
        <v>238</v>
      </c>
      <c r="C11" s="15"/>
      <c r="D11" s="16">
        <f aca="true" t="shared" si="1" ref="D11:I11">D12+D34+D40+D70+D83+D92+D105+D110+D126+D135+D204</f>
        <v>1005555500</v>
      </c>
      <c r="E11" s="16">
        <f t="shared" si="1"/>
        <v>754576032.22</v>
      </c>
      <c r="F11" s="16">
        <f t="shared" si="1"/>
        <v>1044349500</v>
      </c>
      <c r="G11" s="66">
        <f t="shared" si="1"/>
        <v>1066199700</v>
      </c>
      <c r="H11" s="16">
        <f t="shared" si="1"/>
        <v>1192327100</v>
      </c>
      <c r="I11" s="16">
        <f t="shared" si="1"/>
        <v>1265639200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8" t="s">
        <v>8</v>
      </c>
      <c r="B12" s="6" t="s">
        <v>239</v>
      </c>
      <c r="C12" s="6"/>
      <c r="D12" s="9">
        <f aca="true" t="shared" si="2" ref="D12:I12">D13</f>
        <v>681048000</v>
      </c>
      <c r="E12" s="9">
        <f t="shared" si="2"/>
        <v>521510139.7800001</v>
      </c>
      <c r="F12" s="9">
        <f t="shared" si="2"/>
        <v>709916000</v>
      </c>
      <c r="G12" s="47">
        <f t="shared" si="2"/>
        <v>691987000</v>
      </c>
      <c r="H12" s="9">
        <f t="shared" si="2"/>
        <v>692767000</v>
      </c>
      <c r="I12" s="9">
        <f t="shared" si="2"/>
        <v>695558000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29" t="s">
        <v>9</v>
      </c>
      <c r="B13" s="30" t="s">
        <v>240</v>
      </c>
      <c r="C13" s="30"/>
      <c r="D13" s="10">
        <f aca="true" t="shared" si="3" ref="D13:I13">SUM(D14:D33)</f>
        <v>681048000</v>
      </c>
      <c r="E13" s="10">
        <f t="shared" si="3"/>
        <v>521510139.7800001</v>
      </c>
      <c r="F13" s="10">
        <f t="shared" si="3"/>
        <v>709916000</v>
      </c>
      <c r="G13" s="48">
        <f t="shared" si="3"/>
        <v>691987000</v>
      </c>
      <c r="H13" s="10">
        <f t="shared" si="3"/>
        <v>692767000</v>
      </c>
      <c r="I13" s="10">
        <f t="shared" si="3"/>
        <v>695558000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63.75" outlineLevel="1">
      <c r="A14" s="11" t="s">
        <v>10</v>
      </c>
      <c r="B14" s="25" t="s">
        <v>11</v>
      </c>
      <c r="C14" s="27" t="s">
        <v>281</v>
      </c>
      <c r="D14" s="44">
        <v>671326000</v>
      </c>
      <c r="E14" s="45">
        <v>511836999.16</v>
      </c>
      <c r="F14" s="12">
        <v>700232000</v>
      </c>
      <c r="G14" s="49">
        <v>684390000</v>
      </c>
      <c r="H14" s="13">
        <v>685120000</v>
      </c>
      <c r="I14" s="26">
        <v>687860000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63.75" outlineLevel="1">
      <c r="A15" s="11" t="s">
        <v>12</v>
      </c>
      <c r="B15" s="25" t="s">
        <v>11</v>
      </c>
      <c r="C15" s="27" t="s">
        <v>281</v>
      </c>
      <c r="D15" s="44">
        <v>1017000</v>
      </c>
      <c r="E15" s="45">
        <v>3039480.48</v>
      </c>
      <c r="F15" s="12">
        <v>1017000</v>
      </c>
      <c r="G15" s="49">
        <v>0</v>
      </c>
      <c r="H15" s="13">
        <v>0</v>
      </c>
      <c r="I15" s="13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3.75" outlineLevel="1">
      <c r="A16" s="11" t="s">
        <v>13</v>
      </c>
      <c r="B16" s="25" t="s">
        <v>11</v>
      </c>
      <c r="C16" s="27" t="s">
        <v>281</v>
      </c>
      <c r="D16" s="44">
        <v>240000</v>
      </c>
      <c r="E16" s="45">
        <v>258008.34</v>
      </c>
      <c r="F16" s="12">
        <v>240005.09</v>
      </c>
      <c r="G16" s="49">
        <v>0</v>
      </c>
      <c r="H16" s="13">
        <v>0</v>
      </c>
      <c r="I16" s="13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78.75" customHeight="1" outlineLevel="1">
      <c r="A17" s="11" t="s">
        <v>408</v>
      </c>
      <c r="B17" s="25" t="s">
        <v>409</v>
      </c>
      <c r="C17" s="27" t="s">
        <v>281</v>
      </c>
      <c r="D17" s="44">
        <v>0</v>
      </c>
      <c r="E17" s="45">
        <v>442</v>
      </c>
      <c r="F17" s="12">
        <v>0</v>
      </c>
      <c r="G17" s="49">
        <v>0</v>
      </c>
      <c r="H17" s="13">
        <v>0</v>
      </c>
      <c r="I17" s="13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02" outlineLevel="1">
      <c r="A18" s="54" t="s">
        <v>410</v>
      </c>
      <c r="B18" s="55" t="s">
        <v>411</v>
      </c>
      <c r="C18" s="27" t="s">
        <v>281</v>
      </c>
      <c r="D18" s="44">
        <v>0</v>
      </c>
      <c r="E18" s="45">
        <v>-5.09</v>
      </c>
      <c r="F18" s="12">
        <v>-5.09</v>
      </c>
      <c r="G18" s="49">
        <v>0</v>
      </c>
      <c r="H18" s="13">
        <v>0</v>
      </c>
      <c r="I18" s="13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 hidden="1" outlineLevel="1">
      <c r="A19" s="11"/>
      <c r="B19" s="25"/>
      <c r="C19" s="27"/>
      <c r="D19" s="44"/>
      <c r="E19" s="45"/>
      <c r="F19" s="12"/>
      <c r="G19" s="49"/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02" outlineLevel="1">
      <c r="A20" s="11" t="s">
        <v>14</v>
      </c>
      <c r="B20" s="25" t="s">
        <v>15</v>
      </c>
      <c r="C20" s="27" t="s">
        <v>281</v>
      </c>
      <c r="D20" s="44">
        <v>531000</v>
      </c>
      <c r="E20" s="45">
        <v>490274.53</v>
      </c>
      <c r="F20" s="12">
        <v>568649.4</v>
      </c>
      <c r="G20" s="49">
        <v>551000</v>
      </c>
      <c r="H20" s="13">
        <v>564000</v>
      </c>
      <c r="I20" s="26">
        <v>577000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02" outlineLevel="1">
      <c r="A21" s="11" t="s">
        <v>16</v>
      </c>
      <c r="B21" s="25" t="s">
        <v>15</v>
      </c>
      <c r="C21" s="27" t="s">
        <v>281</v>
      </c>
      <c r="D21" s="44">
        <v>5500</v>
      </c>
      <c r="E21" s="45">
        <v>6036.35</v>
      </c>
      <c r="F21" s="12">
        <v>6500</v>
      </c>
      <c r="G21" s="49">
        <v>0</v>
      </c>
      <c r="H21" s="13">
        <v>0</v>
      </c>
      <c r="I21" s="13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02" outlineLevel="1">
      <c r="A22" s="11" t="s">
        <v>17</v>
      </c>
      <c r="B22" s="25" t="s">
        <v>15</v>
      </c>
      <c r="C22" s="27" t="s">
        <v>281</v>
      </c>
      <c r="D22" s="44">
        <v>1500</v>
      </c>
      <c r="E22" s="45">
        <v>797.65</v>
      </c>
      <c r="F22" s="12">
        <v>1500</v>
      </c>
      <c r="G22" s="49">
        <v>0</v>
      </c>
      <c r="H22" s="13">
        <v>0</v>
      </c>
      <c r="I22" s="13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02" outlineLevel="1">
      <c r="A23" s="54" t="s">
        <v>412</v>
      </c>
      <c r="B23" s="56" t="s">
        <v>413</v>
      </c>
      <c r="C23" s="27" t="s">
        <v>281</v>
      </c>
      <c r="D23" s="44">
        <v>0</v>
      </c>
      <c r="E23" s="45">
        <v>-4649.4</v>
      </c>
      <c r="F23" s="12">
        <v>-4649.4</v>
      </c>
      <c r="G23" s="49">
        <v>0</v>
      </c>
      <c r="H23" s="13">
        <v>0</v>
      </c>
      <c r="I23" s="13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38.25" outlineLevel="1">
      <c r="A24" s="11" t="s">
        <v>18</v>
      </c>
      <c r="B24" s="25" t="s">
        <v>19</v>
      </c>
      <c r="C24" s="27" t="s">
        <v>281</v>
      </c>
      <c r="D24" s="44">
        <v>1794000</v>
      </c>
      <c r="E24" s="45">
        <v>1802002.11</v>
      </c>
      <c r="F24" s="12">
        <v>1906000</v>
      </c>
      <c r="G24" s="49">
        <v>1894000</v>
      </c>
      <c r="H24" s="13">
        <v>1907000</v>
      </c>
      <c r="I24" s="26">
        <v>1921000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8.25" outlineLevel="1">
      <c r="A25" s="11" t="s">
        <v>20</v>
      </c>
      <c r="B25" s="25" t="s">
        <v>19</v>
      </c>
      <c r="C25" s="27" t="s">
        <v>281</v>
      </c>
      <c r="D25" s="44">
        <v>26000</v>
      </c>
      <c r="E25" s="45">
        <v>27797.11</v>
      </c>
      <c r="F25" s="12">
        <v>32000</v>
      </c>
      <c r="G25" s="49">
        <v>0</v>
      </c>
      <c r="H25" s="13">
        <v>0</v>
      </c>
      <c r="I25" s="13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8.25" outlineLevel="1">
      <c r="A26" s="11" t="s">
        <v>21</v>
      </c>
      <c r="B26" s="25" t="s">
        <v>19</v>
      </c>
      <c r="C26" s="27" t="s">
        <v>281</v>
      </c>
      <c r="D26" s="44">
        <v>2000</v>
      </c>
      <c r="E26" s="45">
        <v>4010.74</v>
      </c>
      <c r="F26" s="12">
        <v>5000</v>
      </c>
      <c r="G26" s="49">
        <v>0</v>
      </c>
      <c r="H26" s="13">
        <v>0</v>
      </c>
      <c r="I26" s="13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38.25" hidden="1" outlineLevel="1">
      <c r="A27" s="11" t="s">
        <v>22</v>
      </c>
      <c r="B27" s="25" t="s">
        <v>19</v>
      </c>
      <c r="C27" s="27" t="s">
        <v>281</v>
      </c>
      <c r="D27" s="44"/>
      <c r="E27" s="13"/>
      <c r="F27" s="13"/>
      <c r="G27" s="49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81" customHeight="1" outlineLevel="1">
      <c r="A28" s="11" t="s">
        <v>399</v>
      </c>
      <c r="B28" s="25" t="s">
        <v>300</v>
      </c>
      <c r="C28" s="27" t="s">
        <v>281</v>
      </c>
      <c r="D28" s="44">
        <v>1258000</v>
      </c>
      <c r="E28" s="45">
        <v>629573.51</v>
      </c>
      <c r="F28" s="12">
        <v>1055000</v>
      </c>
      <c r="G28" s="49">
        <v>1172000</v>
      </c>
      <c r="H28" s="13">
        <v>1180000</v>
      </c>
      <c r="I28" s="26">
        <v>1188000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90.75" customHeight="1" hidden="1" outlineLevel="1">
      <c r="A29" s="31" t="s">
        <v>303</v>
      </c>
      <c r="B29" s="32" t="s">
        <v>306</v>
      </c>
      <c r="C29" s="27" t="s">
        <v>281</v>
      </c>
      <c r="D29" s="44"/>
      <c r="E29" s="45"/>
      <c r="F29" s="45"/>
      <c r="G29" s="67"/>
      <c r="H29" s="45"/>
      <c r="I29" s="45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19.25" customHeight="1" outlineLevel="1">
      <c r="A30" s="31" t="s">
        <v>304</v>
      </c>
      <c r="B30" s="32" t="s">
        <v>307</v>
      </c>
      <c r="C30" s="27" t="s">
        <v>281</v>
      </c>
      <c r="D30" s="44">
        <v>4847000</v>
      </c>
      <c r="E30" s="45">
        <v>3417885.36</v>
      </c>
      <c r="F30" s="12">
        <v>4852000</v>
      </c>
      <c r="G30" s="49">
        <v>3980000</v>
      </c>
      <c r="H30" s="13">
        <v>3996000</v>
      </c>
      <c r="I30" s="26">
        <v>4012000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03.5" customHeight="1" outlineLevel="1">
      <c r="A31" s="31" t="s">
        <v>305</v>
      </c>
      <c r="B31" s="32" t="s">
        <v>308</v>
      </c>
      <c r="C31" s="27" t="s">
        <v>281</v>
      </c>
      <c r="D31" s="44">
        <v>0</v>
      </c>
      <c r="E31" s="45">
        <v>1486.93</v>
      </c>
      <c r="F31" s="12">
        <v>5000</v>
      </c>
      <c r="G31" s="68">
        <v>0</v>
      </c>
      <c r="H31" s="44">
        <v>0</v>
      </c>
      <c r="I31" s="44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03.5" customHeight="1" hidden="1">
      <c r="A32" s="31"/>
      <c r="B32" s="32"/>
      <c r="C32" s="27"/>
      <c r="D32" s="46"/>
      <c r="E32" s="45"/>
      <c r="F32" s="12"/>
      <c r="G32" s="49"/>
      <c r="H32" s="13"/>
      <c r="I32" s="26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03.5" customHeight="1" hidden="1">
      <c r="A33" s="31"/>
      <c r="B33" s="32"/>
      <c r="C33" s="27"/>
      <c r="D33" s="46"/>
      <c r="E33" s="45"/>
      <c r="F33" s="12"/>
      <c r="G33" s="49"/>
      <c r="H33" s="13"/>
      <c r="I33" s="26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38.25">
      <c r="A34" s="8" t="s">
        <v>23</v>
      </c>
      <c r="B34" s="6" t="s">
        <v>241</v>
      </c>
      <c r="C34" s="6"/>
      <c r="D34" s="9">
        <f aca="true" t="shared" si="4" ref="D34:I34">D35</f>
        <v>12936600</v>
      </c>
      <c r="E34" s="9">
        <f t="shared" si="4"/>
        <v>11128337.02</v>
      </c>
      <c r="F34" s="9">
        <f t="shared" si="4"/>
        <v>12936600</v>
      </c>
      <c r="G34" s="47">
        <f t="shared" si="4"/>
        <v>12215200</v>
      </c>
      <c r="H34" s="9">
        <f t="shared" si="4"/>
        <v>12426600</v>
      </c>
      <c r="I34" s="9">
        <f t="shared" si="4"/>
        <v>12426600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5.5">
      <c r="A35" s="29" t="s">
        <v>24</v>
      </c>
      <c r="B35" s="30" t="s">
        <v>242</v>
      </c>
      <c r="C35" s="30"/>
      <c r="D35" s="10">
        <f aca="true" t="shared" si="5" ref="D35:I35">D36+D37+D38+D39</f>
        <v>12936600</v>
      </c>
      <c r="E35" s="10">
        <f t="shared" si="5"/>
        <v>11128337.02</v>
      </c>
      <c r="F35" s="10">
        <f t="shared" si="5"/>
        <v>12936600</v>
      </c>
      <c r="G35" s="48">
        <f t="shared" si="5"/>
        <v>12215200</v>
      </c>
      <c r="H35" s="10">
        <f t="shared" si="5"/>
        <v>12426600</v>
      </c>
      <c r="I35" s="10">
        <f t="shared" si="5"/>
        <v>12426600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05" customHeight="1" outlineLevel="1">
      <c r="A36" s="11" t="s">
        <v>25</v>
      </c>
      <c r="B36" s="25" t="s">
        <v>26</v>
      </c>
      <c r="C36" s="25" t="s">
        <v>282</v>
      </c>
      <c r="D36" s="44">
        <v>5849050</v>
      </c>
      <c r="E36" s="45">
        <v>5441210.55</v>
      </c>
      <c r="F36" s="44">
        <v>5849050</v>
      </c>
      <c r="G36" s="69">
        <v>5465000</v>
      </c>
      <c r="H36" s="26">
        <v>5470800</v>
      </c>
      <c r="I36" s="26">
        <v>5470800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0.75" customHeight="1" outlineLevel="1">
      <c r="A37" s="11" t="s">
        <v>27</v>
      </c>
      <c r="B37" s="25" t="s">
        <v>28</v>
      </c>
      <c r="C37" s="25" t="s">
        <v>282</v>
      </c>
      <c r="D37" s="44">
        <v>32370</v>
      </c>
      <c r="E37" s="45">
        <v>30781.64</v>
      </c>
      <c r="F37" s="44">
        <v>32370</v>
      </c>
      <c r="G37" s="69">
        <v>30600</v>
      </c>
      <c r="H37" s="26">
        <v>31600</v>
      </c>
      <c r="I37" s="26">
        <v>31600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06.5" customHeight="1" outlineLevel="1">
      <c r="A38" s="11" t="s">
        <v>29</v>
      </c>
      <c r="B38" s="25" t="s">
        <v>30</v>
      </c>
      <c r="C38" s="25" t="s">
        <v>282</v>
      </c>
      <c r="D38" s="44">
        <v>7788620</v>
      </c>
      <c r="E38" s="45">
        <v>6263749.97</v>
      </c>
      <c r="F38" s="44">
        <v>7788620</v>
      </c>
      <c r="G38" s="69">
        <v>7397000</v>
      </c>
      <c r="H38" s="26">
        <v>7625300</v>
      </c>
      <c r="I38" s="26">
        <v>7625300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05.75" customHeight="1" outlineLevel="1">
      <c r="A39" s="11" t="s">
        <v>31</v>
      </c>
      <c r="B39" s="25" t="s">
        <v>32</v>
      </c>
      <c r="C39" s="25" t="s">
        <v>282</v>
      </c>
      <c r="D39" s="44">
        <v>-733440</v>
      </c>
      <c r="E39" s="45">
        <v>-607405.14</v>
      </c>
      <c r="F39" s="44">
        <v>-733440</v>
      </c>
      <c r="G39" s="69">
        <v>-677400</v>
      </c>
      <c r="H39" s="26">
        <v>-701100</v>
      </c>
      <c r="I39" s="26">
        <v>-701100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8" t="s">
        <v>33</v>
      </c>
      <c r="B40" s="6" t="s">
        <v>243</v>
      </c>
      <c r="C40" s="6"/>
      <c r="D40" s="9">
        <f aca="true" t="shared" si="6" ref="D40:I40">D41+D53+D62+D66</f>
        <v>90105000</v>
      </c>
      <c r="E40" s="9">
        <f t="shared" si="6"/>
        <v>76000514.32000002</v>
      </c>
      <c r="F40" s="9">
        <f t="shared" si="6"/>
        <v>94370000</v>
      </c>
      <c r="G40" s="47">
        <f t="shared" si="6"/>
        <v>178121000</v>
      </c>
      <c r="H40" s="9">
        <f t="shared" si="6"/>
        <v>306313000</v>
      </c>
      <c r="I40" s="9">
        <f t="shared" si="6"/>
        <v>378122000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9.25" customHeight="1">
      <c r="A41" s="29" t="s">
        <v>34</v>
      </c>
      <c r="B41" s="30" t="s">
        <v>244</v>
      </c>
      <c r="C41" s="30"/>
      <c r="D41" s="10">
        <f aca="true" t="shared" si="7" ref="D41:I41">SUM(D42:D52)</f>
        <v>81031000</v>
      </c>
      <c r="E41" s="10">
        <f t="shared" si="7"/>
        <v>70984275.01000002</v>
      </c>
      <c r="F41" s="10">
        <f t="shared" si="7"/>
        <v>87080000</v>
      </c>
      <c r="G41" s="48">
        <f t="shared" si="7"/>
        <v>170715000</v>
      </c>
      <c r="H41" s="10">
        <f t="shared" si="7"/>
        <v>298752000</v>
      </c>
      <c r="I41" s="10">
        <f t="shared" si="7"/>
        <v>370361000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63.75" outlineLevel="1">
      <c r="A42" s="31" t="s">
        <v>35</v>
      </c>
      <c r="B42" s="32" t="s">
        <v>309</v>
      </c>
      <c r="C42" s="27" t="s">
        <v>281</v>
      </c>
      <c r="D42" s="44">
        <v>40392000</v>
      </c>
      <c r="E42" s="45">
        <v>34827053.38</v>
      </c>
      <c r="F42" s="12">
        <v>44035000</v>
      </c>
      <c r="G42" s="49">
        <v>88005000</v>
      </c>
      <c r="H42" s="13">
        <v>154009000</v>
      </c>
      <c r="I42" s="26">
        <v>189432000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38.25" outlineLevel="1">
      <c r="A43" s="31" t="s">
        <v>36</v>
      </c>
      <c r="B43" s="32" t="s">
        <v>310</v>
      </c>
      <c r="C43" s="27" t="s">
        <v>281</v>
      </c>
      <c r="D43" s="44">
        <v>700000</v>
      </c>
      <c r="E43" s="45">
        <v>735386.2</v>
      </c>
      <c r="F43" s="12">
        <v>800000</v>
      </c>
      <c r="G43" s="68">
        <v>0</v>
      </c>
      <c r="H43" s="44">
        <v>0</v>
      </c>
      <c r="I43" s="44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63.75" outlineLevel="1">
      <c r="A44" s="31" t="s">
        <v>37</v>
      </c>
      <c r="B44" s="32" t="s">
        <v>311</v>
      </c>
      <c r="C44" s="27" t="s">
        <v>281</v>
      </c>
      <c r="D44" s="44">
        <v>55000</v>
      </c>
      <c r="E44" s="45">
        <v>80699.17</v>
      </c>
      <c r="F44" s="12">
        <v>80998.51</v>
      </c>
      <c r="G44" s="68">
        <v>0</v>
      </c>
      <c r="H44" s="44">
        <v>0</v>
      </c>
      <c r="I44" s="44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38.25" outlineLevel="1">
      <c r="A45" s="54" t="s">
        <v>414</v>
      </c>
      <c r="B45" s="56" t="s">
        <v>415</v>
      </c>
      <c r="C45" s="27" t="s">
        <v>281</v>
      </c>
      <c r="D45" s="44">
        <v>0</v>
      </c>
      <c r="E45" s="45">
        <v>23670</v>
      </c>
      <c r="F45" s="12">
        <v>60000</v>
      </c>
      <c r="G45" s="68">
        <v>0</v>
      </c>
      <c r="H45" s="44">
        <v>0</v>
      </c>
      <c r="I45" s="44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51" outlineLevel="1">
      <c r="A46" s="54" t="s">
        <v>416</v>
      </c>
      <c r="B46" s="56" t="s">
        <v>417</v>
      </c>
      <c r="C46" s="27" t="s">
        <v>281</v>
      </c>
      <c r="D46" s="44">
        <v>0</v>
      </c>
      <c r="E46" s="45">
        <v>1.49</v>
      </c>
      <c r="F46" s="12">
        <v>1.49</v>
      </c>
      <c r="G46" s="68">
        <v>0</v>
      </c>
      <c r="H46" s="44">
        <v>0</v>
      </c>
      <c r="I46" s="44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76.5" hidden="1" outlineLevel="1">
      <c r="A47" s="31" t="s">
        <v>312</v>
      </c>
      <c r="B47" s="32" t="s">
        <v>313</v>
      </c>
      <c r="C47" s="27" t="s">
        <v>281</v>
      </c>
      <c r="D47" s="44">
        <v>0</v>
      </c>
      <c r="E47" s="45"/>
      <c r="F47" s="12"/>
      <c r="G47" s="49"/>
      <c r="H47" s="13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89.25" outlineLevel="1">
      <c r="A48" s="31" t="s">
        <v>38</v>
      </c>
      <c r="B48" s="32" t="s">
        <v>314</v>
      </c>
      <c r="C48" s="27" t="s">
        <v>281</v>
      </c>
      <c r="D48" s="44">
        <v>39038000</v>
      </c>
      <c r="E48" s="45">
        <v>34413489.18</v>
      </c>
      <c r="F48" s="12">
        <v>41185000</v>
      </c>
      <c r="G48" s="49">
        <v>82710000</v>
      </c>
      <c r="H48" s="13">
        <v>144743000</v>
      </c>
      <c r="I48" s="26">
        <v>180929000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76.5" outlineLevel="1">
      <c r="A49" s="31" t="s">
        <v>39</v>
      </c>
      <c r="B49" s="32" t="s">
        <v>315</v>
      </c>
      <c r="C49" s="27" t="s">
        <v>281</v>
      </c>
      <c r="D49" s="44">
        <v>825000</v>
      </c>
      <c r="E49" s="45">
        <v>885138.76</v>
      </c>
      <c r="F49" s="12">
        <v>900000</v>
      </c>
      <c r="G49" s="68">
        <v>0</v>
      </c>
      <c r="H49" s="44">
        <v>0</v>
      </c>
      <c r="I49" s="44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89.25" outlineLevel="1">
      <c r="A50" s="31" t="s">
        <v>40</v>
      </c>
      <c r="B50" s="32" t="s">
        <v>316</v>
      </c>
      <c r="C50" s="27" t="s">
        <v>281</v>
      </c>
      <c r="D50" s="44">
        <v>21000</v>
      </c>
      <c r="E50" s="45">
        <v>20707.28</v>
      </c>
      <c r="F50" s="12">
        <v>21000</v>
      </c>
      <c r="G50" s="68">
        <v>0</v>
      </c>
      <c r="H50" s="44">
        <v>0</v>
      </c>
      <c r="I50" s="44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89.25" outlineLevel="1">
      <c r="A51" s="31" t="s">
        <v>317</v>
      </c>
      <c r="B51" s="32" t="s">
        <v>318</v>
      </c>
      <c r="C51" s="27" t="s">
        <v>281</v>
      </c>
      <c r="D51" s="44">
        <v>0</v>
      </c>
      <c r="E51" s="45">
        <v>-1870.45</v>
      </c>
      <c r="F51" s="12">
        <v>-2000</v>
      </c>
      <c r="G51" s="68">
        <v>0</v>
      </c>
      <c r="H51" s="44">
        <v>0</v>
      </c>
      <c r="I51" s="44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63.75" hidden="1">
      <c r="A52" s="31" t="s">
        <v>319</v>
      </c>
      <c r="B52" s="32" t="s">
        <v>320</v>
      </c>
      <c r="C52" s="27" t="s">
        <v>281</v>
      </c>
      <c r="D52" s="44"/>
      <c r="E52" s="45"/>
      <c r="F52" s="12"/>
      <c r="G52" s="49"/>
      <c r="H52" s="13"/>
      <c r="I52" s="26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31.5" customHeight="1">
      <c r="A53" s="29" t="s">
        <v>41</v>
      </c>
      <c r="B53" s="30" t="s">
        <v>43</v>
      </c>
      <c r="C53" s="30"/>
      <c r="D53" s="10">
        <f aca="true" t="shared" si="8" ref="D53:I53">D54+D55+D56+D57+D58+D59+D60+D61</f>
        <v>95000</v>
      </c>
      <c r="E53" s="10">
        <f t="shared" si="8"/>
        <v>13689.339999999998</v>
      </c>
      <c r="F53" s="10">
        <f t="shared" si="8"/>
        <v>-2000</v>
      </c>
      <c r="G53" s="48">
        <f t="shared" si="8"/>
        <v>16000</v>
      </c>
      <c r="H53" s="10">
        <f t="shared" si="8"/>
        <v>16000</v>
      </c>
      <c r="I53" s="10">
        <f t="shared" si="8"/>
        <v>16000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5.5" outlineLevel="1">
      <c r="A54" s="31" t="s">
        <v>42</v>
      </c>
      <c r="B54" s="32" t="s">
        <v>43</v>
      </c>
      <c r="C54" s="27" t="s">
        <v>281</v>
      </c>
      <c r="D54" s="44">
        <v>20000</v>
      </c>
      <c r="E54" s="45">
        <v>0</v>
      </c>
      <c r="F54" s="26">
        <v>0</v>
      </c>
      <c r="G54" s="68">
        <v>0</v>
      </c>
      <c r="H54" s="44">
        <v>0</v>
      </c>
      <c r="I54" s="44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51" outlineLevel="1">
      <c r="A55" s="31" t="s">
        <v>44</v>
      </c>
      <c r="B55" s="32" t="s">
        <v>321</v>
      </c>
      <c r="C55" s="27" t="s">
        <v>281</v>
      </c>
      <c r="D55" s="44">
        <v>0</v>
      </c>
      <c r="E55" s="45">
        <v>-27426.79</v>
      </c>
      <c r="F55" s="12">
        <v>0</v>
      </c>
      <c r="G55" s="68">
        <v>0</v>
      </c>
      <c r="H55" s="44">
        <v>0</v>
      </c>
      <c r="I55" s="44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5.5" outlineLevel="1">
      <c r="A56" s="31" t="s">
        <v>45</v>
      </c>
      <c r="B56" s="32" t="s">
        <v>322</v>
      </c>
      <c r="C56" s="27" t="s">
        <v>281</v>
      </c>
      <c r="D56" s="44">
        <v>25000</v>
      </c>
      <c r="E56" s="45">
        <v>25277.1</v>
      </c>
      <c r="F56" s="12">
        <v>-2000</v>
      </c>
      <c r="G56" s="49">
        <v>8000</v>
      </c>
      <c r="H56" s="12">
        <v>8000</v>
      </c>
      <c r="I56" s="12">
        <v>8000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51" outlineLevel="1">
      <c r="A57" s="31" t="s">
        <v>46</v>
      </c>
      <c r="B57" s="32" t="s">
        <v>323</v>
      </c>
      <c r="C57" s="27" t="s">
        <v>281</v>
      </c>
      <c r="D57" s="44">
        <v>50000</v>
      </c>
      <c r="E57" s="45">
        <v>15837.94</v>
      </c>
      <c r="F57" s="12">
        <v>0</v>
      </c>
      <c r="G57" s="49">
        <v>8000</v>
      </c>
      <c r="H57" s="12">
        <v>8000</v>
      </c>
      <c r="I57" s="12">
        <v>8000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5.5" hidden="1">
      <c r="A58" s="31" t="s">
        <v>47</v>
      </c>
      <c r="B58" s="32" t="s">
        <v>324</v>
      </c>
      <c r="C58" s="27" t="s">
        <v>281</v>
      </c>
      <c r="D58" s="44"/>
      <c r="E58" s="45"/>
      <c r="F58" s="12"/>
      <c r="G58" s="49"/>
      <c r="H58" s="13"/>
      <c r="I58" s="26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63.75" hidden="1">
      <c r="A59" s="31" t="s">
        <v>48</v>
      </c>
      <c r="B59" s="32" t="s">
        <v>325</v>
      </c>
      <c r="C59" s="27" t="s">
        <v>281</v>
      </c>
      <c r="D59" s="44"/>
      <c r="E59" s="45"/>
      <c r="F59" s="12"/>
      <c r="G59" s="49"/>
      <c r="H59" s="13"/>
      <c r="I59" s="26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38.25">
      <c r="A60" s="31" t="s">
        <v>49</v>
      </c>
      <c r="B60" s="32" t="s">
        <v>326</v>
      </c>
      <c r="C60" s="27" t="s">
        <v>281</v>
      </c>
      <c r="D60" s="44">
        <v>0</v>
      </c>
      <c r="E60" s="45">
        <v>1.09</v>
      </c>
      <c r="F60" s="12">
        <v>0</v>
      </c>
      <c r="G60" s="68">
        <v>0</v>
      </c>
      <c r="H60" s="44">
        <v>0</v>
      </c>
      <c r="I60" s="44"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63.75" hidden="1">
      <c r="A61" s="31" t="s">
        <v>327</v>
      </c>
      <c r="B61" s="32" t="s">
        <v>328</v>
      </c>
      <c r="C61" s="27" t="s">
        <v>281</v>
      </c>
      <c r="D61" s="44"/>
      <c r="E61" s="45"/>
      <c r="F61" s="12"/>
      <c r="G61" s="26"/>
      <c r="H61" s="26"/>
      <c r="I61" s="26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9" t="s">
        <v>50</v>
      </c>
      <c r="B62" s="33" t="s">
        <v>52</v>
      </c>
      <c r="C62" s="30"/>
      <c r="D62" s="10">
        <f aca="true" t="shared" si="9" ref="D62:I62">D64</f>
        <v>105000</v>
      </c>
      <c r="E62" s="10">
        <f t="shared" si="9"/>
        <v>105000</v>
      </c>
      <c r="F62" s="10">
        <f t="shared" si="9"/>
        <v>105000</v>
      </c>
      <c r="G62" s="48">
        <f t="shared" si="9"/>
        <v>170000</v>
      </c>
      <c r="H62" s="10">
        <f t="shared" si="9"/>
        <v>175000</v>
      </c>
      <c r="I62" s="10">
        <f t="shared" si="9"/>
        <v>180000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hidden="1">
      <c r="A63" s="11" t="s">
        <v>51</v>
      </c>
      <c r="B63" s="25" t="s">
        <v>52</v>
      </c>
      <c r="C63" s="27" t="s">
        <v>281</v>
      </c>
      <c r="D63" s="12"/>
      <c r="E63" s="12"/>
      <c r="F63" s="12"/>
      <c r="G63" s="49"/>
      <c r="H63" s="12"/>
      <c r="I63" s="1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5.5" outlineLevel="1">
      <c r="A64" s="11" t="s">
        <v>53</v>
      </c>
      <c r="B64" s="25" t="s">
        <v>52</v>
      </c>
      <c r="C64" s="27" t="s">
        <v>281</v>
      </c>
      <c r="D64" s="12">
        <v>105000</v>
      </c>
      <c r="E64" s="12">
        <v>105000</v>
      </c>
      <c r="F64" s="12">
        <v>105000</v>
      </c>
      <c r="G64" s="49">
        <v>170000</v>
      </c>
      <c r="H64" s="13">
        <v>175000</v>
      </c>
      <c r="I64" s="26">
        <v>180000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hidden="1">
      <c r="A65" s="11" t="s">
        <v>54</v>
      </c>
      <c r="B65" s="25" t="s">
        <v>52</v>
      </c>
      <c r="C65" s="27" t="s">
        <v>281</v>
      </c>
      <c r="D65" s="12"/>
      <c r="E65" s="12"/>
      <c r="F65" s="12"/>
      <c r="G65" s="49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5.5">
      <c r="A66" s="29" t="s">
        <v>55</v>
      </c>
      <c r="B66" s="30" t="s">
        <v>245</v>
      </c>
      <c r="C66" s="30"/>
      <c r="D66" s="10">
        <f aca="true" t="shared" si="10" ref="D66:I66">D68+D69</f>
        <v>8874000</v>
      </c>
      <c r="E66" s="10">
        <f t="shared" si="10"/>
        <v>4897549.970000001</v>
      </c>
      <c r="F66" s="10">
        <f t="shared" si="10"/>
        <v>7187000</v>
      </c>
      <c r="G66" s="48">
        <f t="shared" si="10"/>
        <v>7220000</v>
      </c>
      <c r="H66" s="10">
        <f t="shared" si="10"/>
        <v>7370000</v>
      </c>
      <c r="I66" s="10">
        <f t="shared" si="10"/>
        <v>7565000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38.25" hidden="1">
      <c r="A67" s="11" t="s">
        <v>56</v>
      </c>
      <c r="B67" s="25" t="s">
        <v>57</v>
      </c>
      <c r="C67" s="27" t="s">
        <v>281</v>
      </c>
      <c r="D67" s="12"/>
      <c r="E67" s="12"/>
      <c r="F67" s="12"/>
      <c r="G67" s="49"/>
      <c r="H67" s="12"/>
      <c r="I67" s="1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38.25" outlineLevel="1">
      <c r="A68" s="11" t="s">
        <v>58</v>
      </c>
      <c r="B68" s="25" t="s">
        <v>57</v>
      </c>
      <c r="C68" s="27" t="s">
        <v>281</v>
      </c>
      <c r="D68" s="12">
        <v>8674000</v>
      </c>
      <c r="E68" s="12">
        <v>4878559.98</v>
      </c>
      <c r="F68" s="12">
        <v>7167000</v>
      </c>
      <c r="G68" s="49">
        <v>7220000</v>
      </c>
      <c r="H68" s="13">
        <v>7370000</v>
      </c>
      <c r="I68" s="26">
        <v>7565000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38.25" outlineLevel="1">
      <c r="A69" s="11" t="s">
        <v>59</v>
      </c>
      <c r="B69" s="25" t="s">
        <v>57</v>
      </c>
      <c r="C69" s="27" t="s">
        <v>281</v>
      </c>
      <c r="D69" s="12">
        <v>200000</v>
      </c>
      <c r="E69" s="12">
        <v>18989.99</v>
      </c>
      <c r="F69" s="12">
        <v>20000</v>
      </c>
      <c r="G69" s="49">
        <v>0</v>
      </c>
      <c r="H69" s="13">
        <v>0</v>
      </c>
      <c r="I69" s="26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8" t="s">
        <v>60</v>
      </c>
      <c r="B70" s="6" t="s">
        <v>246</v>
      </c>
      <c r="C70" s="6"/>
      <c r="D70" s="9">
        <f aca="true" t="shared" si="11" ref="D70:I70">D71+D76</f>
        <v>22702000</v>
      </c>
      <c r="E70" s="9">
        <f t="shared" si="11"/>
        <v>7670824.93</v>
      </c>
      <c r="F70" s="9">
        <f t="shared" si="11"/>
        <v>23069000</v>
      </c>
      <c r="G70" s="47">
        <f t="shared" si="11"/>
        <v>23264000</v>
      </c>
      <c r="H70" s="9">
        <f t="shared" si="11"/>
        <v>23462000</v>
      </c>
      <c r="I70" s="9">
        <f t="shared" si="11"/>
        <v>23667000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9" t="s">
        <v>61</v>
      </c>
      <c r="B71" s="30" t="s">
        <v>247</v>
      </c>
      <c r="C71" s="30"/>
      <c r="D71" s="10">
        <f aca="true" t="shared" si="12" ref="D71:I71">D72+D73+D74+D75</f>
        <v>17693000</v>
      </c>
      <c r="E71" s="10">
        <f t="shared" si="12"/>
        <v>4420403.83</v>
      </c>
      <c r="F71" s="10">
        <f t="shared" si="12"/>
        <v>17997000</v>
      </c>
      <c r="G71" s="48">
        <f t="shared" si="12"/>
        <v>18177000</v>
      </c>
      <c r="H71" s="10">
        <f t="shared" si="12"/>
        <v>18360000</v>
      </c>
      <c r="I71" s="10">
        <f t="shared" si="12"/>
        <v>18550000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38.25" hidden="1">
      <c r="A72" s="11" t="s">
        <v>62</v>
      </c>
      <c r="B72" s="25" t="s">
        <v>329</v>
      </c>
      <c r="C72" s="27" t="s">
        <v>281</v>
      </c>
      <c r="D72" s="12"/>
      <c r="E72" s="12"/>
      <c r="F72" s="12"/>
      <c r="G72" s="49"/>
      <c r="H72" s="13"/>
      <c r="I72" s="26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38.25" outlineLevel="1">
      <c r="A73" s="11" t="s">
        <v>63</v>
      </c>
      <c r="B73" s="25" t="s">
        <v>329</v>
      </c>
      <c r="C73" s="27" t="s">
        <v>281</v>
      </c>
      <c r="D73" s="12">
        <v>16693000</v>
      </c>
      <c r="E73" s="12">
        <v>4248985.97</v>
      </c>
      <c r="F73" s="12">
        <v>17817000</v>
      </c>
      <c r="G73" s="49">
        <v>18177000</v>
      </c>
      <c r="H73" s="13">
        <v>18360000</v>
      </c>
      <c r="I73" s="26">
        <v>18550000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8.25" outlineLevel="1">
      <c r="A74" s="11" t="s">
        <v>64</v>
      </c>
      <c r="B74" s="25" t="s">
        <v>330</v>
      </c>
      <c r="C74" s="27" t="s">
        <v>281</v>
      </c>
      <c r="D74" s="12">
        <v>1000000</v>
      </c>
      <c r="E74" s="12">
        <v>171419.07</v>
      </c>
      <c r="F74" s="12">
        <v>180001.21</v>
      </c>
      <c r="G74" s="49">
        <v>0</v>
      </c>
      <c r="H74" s="13">
        <v>0</v>
      </c>
      <c r="I74" s="26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76.5" outlineLevel="1">
      <c r="A75" s="31" t="s">
        <v>331</v>
      </c>
      <c r="B75" s="34" t="s">
        <v>332</v>
      </c>
      <c r="C75" s="27" t="s">
        <v>281</v>
      </c>
      <c r="D75" s="12">
        <v>0</v>
      </c>
      <c r="E75" s="12">
        <v>-1.21</v>
      </c>
      <c r="F75" s="12">
        <v>-1.21</v>
      </c>
      <c r="G75" s="49">
        <v>0</v>
      </c>
      <c r="H75" s="13">
        <v>0</v>
      </c>
      <c r="I75" s="26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9" t="s">
        <v>65</v>
      </c>
      <c r="B76" s="30" t="s">
        <v>248</v>
      </c>
      <c r="C76" s="30"/>
      <c r="D76" s="10">
        <f aca="true" t="shared" si="13" ref="D76:I76">D77+D78+D79+D80+D81+D82</f>
        <v>5009000</v>
      </c>
      <c r="E76" s="10">
        <f t="shared" si="13"/>
        <v>3250421.1</v>
      </c>
      <c r="F76" s="10">
        <f t="shared" si="13"/>
        <v>5072000</v>
      </c>
      <c r="G76" s="48">
        <f t="shared" si="13"/>
        <v>5087000</v>
      </c>
      <c r="H76" s="10">
        <f t="shared" si="13"/>
        <v>5102000</v>
      </c>
      <c r="I76" s="10">
        <f t="shared" si="13"/>
        <v>5117000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38.25" outlineLevel="1">
      <c r="A77" s="11" t="s">
        <v>66</v>
      </c>
      <c r="B77" s="25" t="s">
        <v>333</v>
      </c>
      <c r="C77" s="27" t="s">
        <v>281</v>
      </c>
      <c r="D77" s="12">
        <v>4283000</v>
      </c>
      <c r="E77" s="12">
        <v>3018097.34</v>
      </c>
      <c r="F77" s="12">
        <v>4220000</v>
      </c>
      <c r="G77" s="49">
        <v>4260000</v>
      </c>
      <c r="H77" s="13">
        <v>4265000</v>
      </c>
      <c r="I77" s="26">
        <v>4270000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38.25" outlineLevel="1">
      <c r="A78" s="11" t="s">
        <v>67</v>
      </c>
      <c r="B78" s="25" t="s">
        <v>333</v>
      </c>
      <c r="C78" s="27" t="s">
        <v>281</v>
      </c>
      <c r="D78" s="12">
        <v>1000</v>
      </c>
      <c r="E78" s="12">
        <v>33647.4</v>
      </c>
      <c r="F78" s="12">
        <v>35000</v>
      </c>
      <c r="G78" s="49">
        <v>0</v>
      </c>
      <c r="H78" s="13">
        <v>0</v>
      </c>
      <c r="I78" s="26"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31.5" customHeight="1" hidden="1" outlineLevel="1">
      <c r="A79" s="11" t="s">
        <v>68</v>
      </c>
      <c r="B79" s="25" t="s">
        <v>334</v>
      </c>
      <c r="C79" s="27" t="s">
        <v>281</v>
      </c>
      <c r="D79" s="12"/>
      <c r="E79" s="12"/>
      <c r="F79" s="12"/>
      <c r="G79" s="49"/>
      <c r="H79" s="13"/>
      <c r="I79" s="26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38.25" outlineLevel="1">
      <c r="A80" s="11" t="s">
        <v>69</v>
      </c>
      <c r="B80" s="25" t="s">
        <v>335</v>
      </c>
      <c r="C80" s="27" t="s">
        <v>281</v>
      </c>
      <c r="D80" s="12">
        <v>723000</v>
      </c>
      <c r="E80" s="12">
        <v>196678.66</v>
      </c>
      <c r="F80" s="12">
        <v>815000</v>
      </c>
      <c r="G80" s="49">
        <v>827000</v>
      </c>
      <c r="H80" s="13">
        <v>837000</v>
      </c>
      <c r="I80" s="13">
        <v>847000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38.25" outlineLevel="1">
      <c r="A81" s="11" t="s">
        <v>70</v>
      </c>
      <c r="B81" s="25" t="s">
        <v>335</v>
      </c>
      <c r="C81" s="27" t="s">
        <v>281</v>
      </c>
      <c r="D81" s="12">
        <v>2000</v>
      </c>
      <c r="E81" s="12">
        <v>1997.7</v>
      </c>
      <c r="F81" s="12">
        <v>2000</v>
      </c>
      <c r="G81" s="49">
        <v>0</v>
      </c>
      <c r="H81" s="13">
        <v>0</v>
      </c>
      <c r="I81" s="26"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63.75" hidden="1">
      <c r="A82" s="31" t="s">
        <v>336</v>
      </c>
      <c r="B82" s="32" t="s">
        <v>337</v>
      </c>
      <c r="C82" s="27" t="s">
        <v>281</v>
      </c>
      <c r="D82" s="12"/>
      <c r="E82" s="12"/>
      <c r="F82" s="12"/>
      <c r="G82" s="49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8" t="s">
        <v>71</v>
      </c>
      <c r="B83" s="6" t="s">
        <v>249</v>
      </c>
      <c r="C83" s="6"/>
      <c r="D83" s="9">
        <f aca="true" t="shared" si="14" ref="D83:I83">D84+D88</f>
        <v>25938000</v>
      </c>
      <c r="E83" s="9">
        <f t="shared" si="14"/>
        <v>25420346.18</v>
      </c>
      <c r="F83" s="9">
        <f t="shared" si="14"/>
        <v>31116000</v>
      </c>
      <c r="G83" s="47">
        <f t="shared" si="14"/>
        <v>18158400</v>
      </c>
      <c r="H83" s="9">
        <f t="shared" si="14"/>
        <v>18207400</v>
      </c>
      <c r="I83" s="9">
        <f t="shared" si="14"/>
        <v>18266400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42" customHeight="1">
      <c r="A84" s="29" t="s">
        <v>72</v>
      </c>
      <c r="B84" s="30" t="s">
        <v>250</v>
      </c>
      <c r="C84" s="30"/>
      <c r="D84" s="10">
        <f aca="true" t="shared" si="15" ref="D84:I84">D85+D86+D87</f>
        <v>25576000</v>
      </c>
      <c r="E84" s="10">
        <f t="shared" si="15"/>
        <v>25074346.18</v>
      </c>
      <c r="F84" s="10">
        <f t="shared" si="15"/>
        <v>30730000</v>
      </c>
      <c r="G84" s="48">
        <f t="shared" si="15"/>
        <v>17800000</v>
      </c>
      <c r="H84" s="10">
        <f t="shared" si="15"/>
        <v>17850000</v>
      </c>
      <c r="I84" s="10">
        <f t="shared" si="15"/>
        <v>17900000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63.75" outlineLevel="1">
      <c r="A85" s="31" t="s">
        <v>338</v>
      </c>
      <c r="B85" s="32" t="s">
        <v>339</v>
      </c>
      <c r="C85" s="27" t="s">
        <v>281</v>
      </c>
      <c r="D85" s="12">
        <v>25516000</v>
      </c>
      <c r="E85" s="12">
        <v>25006169.49</v>
      </c>
      <c r="F85" s="12">
        <v>30650000</v>
      </c>
      <c r="G85" s="49">
        <v>17800000</v>
      </c>
      <c r="H85" s="13">
        <v>17850000</v>
      </c>
      <c r="I85" s="26">
        <v>17900000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76.5" outlineLevel="1">
      <c r="A86" s="31" t="s">
        <v>340</v>
      </c>
      <c r="B86" s="32" t="s">
        <v>341</v>
      </c>
      <c r="C86" s="27" t="s">
        <v>281</v>
      </c>
      <c r="D86" s="12">
        <v>60000</v>
      </c>
      <c r="E86" s="12">
        <v>68176.69</v>
      </c>
      <c r="F86" s="12">
        <v>80000</v>
      </c>
      <c r="G86" s="49">
        <v>0</v>
      </c>
      <c r="H86" s="13">
        <v>0</v>
      </c>
      <c r="I86" s="26"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51" hidden="1">
      <c r="A87" s="31" t="s">
        <v>73</v>
      </c>
      <c r="B87" s="32" t="s">
        <v>342</v>
      </c>
      <c r="C87" s="27" t="s">
        <v>281</v>
      </c>
      <c r="D87" s="12"/>
      <c r="E87" s="12"/>
      <c r="F87" s="12"/>
      <c r="G87" s="49"/>
      <c r="H87" s="13"/>
      <c r="I87" s="26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39.75" customHeight="1">
      <c r="A88" s="29" t="s">
        <v>74</v>
      </c>
      <c r="B88" s="30" t="s">
        <v>251</v>
      </c>
      <c r="C88" s="30"/>
      <c r="D88" s="10">
        <f aca="true" t="shared" si="16" ref="D88:I88">D89+D90+D91</f>
        <v>362000</v>
      </c>
      <c r="E88" s="10">
        <f t="shared" si="16"/>
        <v>346000</v>
      </c>
      <c r="F88" s="10">
        <f t="shared" si="16"/>
        <v>386000</v>
      </c>
      <c r="G88" s="48">
        <f t="shared" si="16"/>
        <v>358400</v>
      </c>
      <c r="H88" s="10">
        <f t="shared" si="16"/>
        <v>357400</v>
      </c>
      <c r="I88" s="10">
        <f t="shared" si="16"/>
        <v>366400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5.5" hidden="1">
      <c r="A89" s="11" t="s">
        <v>76</v>
      </c>
      <c r="B89" s="25" t="s">
        <v>75</v>
      </c>
      <c r="C89" s="25" t="s">
        <v>284</v>
      </c>
      <c r="D89" s="12"/>
      <c r="E89" s="12"/>
      <c r="F89" s="12"/>
      <c r="G89" s="49"/>
      <c r="H89" s="13"/>
      <c r="I89" s="26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54.75" customHeight="1" outlineLevel="1">
      <c r="A90" s="11" t="s">
        <v>400</v>
      </c>
      <c r="B90" s="25" t="s">
        <v>75</v>
      </c>
      <c r="C90" s="25" t="s">
        <v>343</v>
      </c>
      <c r="D90" s="12">
        <v>66000</v>
      </c>
      <c r="E90" s="12">
        <v>66000</v>
      </c>
      <c r="F90" s="12">
        <v>66000</v>
      </c>
      <c r="G90" s="49">
        <v>32000</v>
      </c>
      <c r="H90" s="13">
        <v>31000</v>
      </c>
      <c r="I90" s="26">
        <v>40000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97.5" customHeight="1" outlineLevel="1">
      <c r="A91" s="11" t="s">
        <v>77</v>
      </c>
      <c r="B91" s="25" t="s">
        <v>485</v>
      </c>
      <c r="C91" s="25" t="s">
        <v>283</v>
      </c>
      <c r="D91" s="12">
        <v>296000</v>
      </c>
      <c r="E91" s="12">
        <v>280000</v>
      </c>
      <c r="F91" s="12">
        <v>320000</v>
      </c>
      <c r="G91" s="49">
        <v>326400</v>
      </c>
      <c r="H91" s="13">
        <v>326400</v>
      </c>
      <c r="I91" s="26">
        <v>326400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57.75" customHeight="1">
      <c r="A92" s="8" t="s">
        <v>78</v>
      </c>
      <c r="B92" s="6" t="s">
        <v>252</v>
      </c>
      <c r="C92" s="6"/>
      <c r="D92" s="9">
        <f aca="true" t="shared" si="17" ref="D92:I92">D93+D101+D103</f>
        <v>124254000</v>
      </c>
      <c r="E92" s="9">
        <f t="shared" si="17"/>
        <v>82869565.09</v>
      </c>
      <c r="F92" s="9">
        <f t="shared" si="17"/>
        <v>122254000</v>
      </c>
      <c r="G92" s="47">
        <f t="shared" si="17"/>
        <v>109395100</v>
      </c>
      <c r="H92" s="9">
        <f t="shared" si="17"/>
        <v>107619800</v>
      </c>
      <c r="I92" s="9">
        <f t="shared" si="17"/>
        <v>106619800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90.75" customHeight="1">
      <c r="A93" s="29" t="s">
        <v>79</v>
      </c>
      <c r="B93" s="30" t="s">
        <v>253</v>
      </c>
      <c r="C93" s="30"/>
      <c r="D93" s="10">
        <f aca="true" t="shared" si="18" ref="D93:I93">SUM(D94:D100)</f>
        <v>100596000</v>
      </c>
      <c r="E93" s="10">
        <f t="shared" si="18"/>
        <v>69960447</v>
      </c>
      <c r="F93" s="10">
        <f t="shared" si="18"/>
        <v>95796000</v>
      </c>
      <c r="G93" s="48">
        <f t="shared" si="18"/>
        <v>88919800</v>
      </c>
      <c r="H93" s="10">
        <f t="shared" si="18"/>
        <v>88919800</v>
      </c>
      <c r="I93" s="10">
        <f t="shared" si="18"/>
        <v>88919800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76.5" outlineLevel="1">
      <c r="A94" s="54" t="s">
        <v>418</v>
      </c>
      <c r="B94" s="56" t="s">
        <v>81</v>
      </c>
      <c r="C94" s="25" t="s">
        <v>286</v>
      </c>
      <c r="D94" s="44">
        <v>34698000</v>
      </c>
      <c r="E94" s="45">
        <v>27021899.24</v>
      </c>
      <c r="F94" s="12">
        <v>34698000</v>
      </c>
      <c r="G94" s="49">
        <v>26925000</v>
      </c>
      <c r="H94" s="12">
        <v>26925000</v>
      </c>
      <c r="I94" s="12">
        <v>26925000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63.75" outlineLevel="1">
      <c r="A95" s="54" t="s">
        <v>419</v>
      </c>
      <c r="B95" s="56" t="s">
        <v>83</v>
      </c>
      <c r="C95" s="25" t="s">
        <v>286</v>
      </c>
      <c r="D95" s="44">
        <v>56000</v>
      </c>
      <c r="E95" s="45">
        <v>30862.85</v>
      </c>
      <c r="F95" s="12">
        <v>56000</v>
      </c>
      <c r="G95" s="49">
        <v>137000</v>
      </c>
      <c r="H95" s="13">
        <v>137000</v>
      </c>
      <c r="I95" s="26">
        <v>137000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63.75" outlineLevel="1">
      <c r="A96" s="54" t="s">
        <v>84</v>
      </c>
      <c r="B96" s="56" t="s">
        <v>85</v>
      </c>
      <c r="C96" s="25" t="s">
        <v>286</v>
      </c>
      <c r="D96" s="44">
        <v>190000</v>
      </c>
      <c r="E96" s="45">
        <v>56687.72</v>
      </c>
      <c r="F96" s="12">
        <v>190000</v>
      </c>
      <c r="G96" s="49">
        <v>89000</v>
      </c>
      <c r="H96" s="13">
        <v>89000</v>
      </c>
      <c r="I96" s="26">
        <v>89000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76.5" outlineLevel="1">
      <c r="A97" s="54" t="s">
        <v>80</v>
      </c>
      <c r="B97" s="56" t="s">
        <v>81</v>
      </c>
      <c r="C97" s="25" t="s">
        <v>285</v>
      </c>
      <c r="D97" s="44">
        <v>0</v>
      </c>
      <c r="E97" s="45">
        <v>-49620.42</v>
      </c>
      <c r="F97" s="12">
        <v>-49620.42</v>
      </c>
      <c r="G97" s="49">
        <v>0</v>
      </c>
      <c r="H97" s="13">
        <v>0</v>
      </c>
      <c r="I97" s="26"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63.75" outlineLevel="1">
      <c r="A98" s="54" t="s">
        <v>82</v>
      </c>
      <c r="B98" s="56" t="s">
        <v>83</v>
      </c>
      <c r="C98" s="25" t="s">
        <v>285</v>
      </c>
      <c r="D98" s="44">
        <v>0</v>
      </c>
      <c r="E98" s="45">
        <v>-18762.85</v>
      </c>
      <c r="F98" s="12">
        <v>-18762.85</v>
      </c>
      <c r="G98" s="49">
        <v>0</v>
      </c>
      <c r="H98" s="13">
        <v>0</v>
      </c>
      <c r="I98" s="26"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56.25" customHeight="1" outlineLevel="1">
      <c r="A99" s="54" t="s">
        <v>86</v>
      </c>
      <c r="B99" s="73" t="s">
        <v>483</v>
      </c>
      <c r="C99" s="25" t="s">
        <v>285</v>
      </c>
      <c r="D99" s="44">
        <v>1070000</v>
      </c>
      <c r="E99" s="45">
        <v>134772.73</v>
      </c>
      <c r="F99" s="12">
        <v>338383.27</v>
      </c>
      <c r="G99" s="49">
        <v>963200</v>
      </c>
      <c r="H99" s="13">
        <v>963200</v>
      </c>
      <c r="I99" s="26">
        <v>963200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57.75" customHeight="1" outlineLevel="1">
      <c r="A100" s="54" t="s">
        <v>87</v>
      </c>
      <c r="B100" s="72" t="s">
        <v>484</v>
      </c>
      <c r="C100" s="25" t="s">
        <v>285</v>
      </c>
      <c r="D100" s="44">
        <v>64582000</v>
      </c>
      <c r="E100" s="45">
        <v>42784607.73</v>
      </c>
      <c r="F100" s="12">
        <v>60582000</v>
      </c>
      <c r="G100" s="49">
        <v>60805600</v>
      </c>
      <c r="H100" s="12">
        <v>60805600</v>
      </c>
      <c r="I100" s="12">
        <v>60805600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8.5" customHeight="1">
      <c r="A101" s="29" t="s">
        <v>88</v>
      </c>
      <c r="B101" s="30" t="s">
        <v>254</v>
      </c>
      <c r="C101" s="30"/>
      <c r="D101" s="10">
        <f aca="true" t="shared" si="19" ref="D101:I101">D102</f>
        <v>1119000</v>
      </c>
      <c r="E101" s="10">
        <f t="shared" si="19"/>
        <v>1118677.15</v>
      </c>
      <c r="F101" s="10">
        <f t="shared" si="19"/>
        <v>1119000</v>
      </c>
      <c r="G101" s="48">
        <f t="shared" si="19"/>
        <v>775300</v>
      </c>
      <c r="H101" s="10">
        <f t="shared" si="19"/>
        <v>0</v>
      </c>
      <c r="I101" s="10">
        <f t="shared" si="19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51" outlineLevel="1">
      <c r="A102" s="11" t="s">
        <v>89</v>
      </c>
      <c r="B102" s="25" t="s">
        <v>90</v>
      </c>
      <c r="C102" s="25" t="s">
        <v>286</v>
      </c>
      <c r="D102" s="12">
        <v>1119000</v>
      </c>
      <c r="E102" s="12">
        <v>1118677.15</v>
      </c>
      <c r="F102" s="12">
        <v>1119000</v>
      </c>
      <c r="G102" s="49">
        <v>775300</v>
      </c>
      <c r="H102" s="12">
        <v>0</v>
      </c>
      <c r="I102" s="12"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79.5" customHeight="1">
      <c r="A103" s="29" t="s">
        <v>91</v>
      </c>
      <c r="B103" s="30" t="s">
        <v>255</v>
      </c>
      <c r="C103" s="30"/>
      <c r="D103" s="10">
        <f aca="true" t="shared" si="20" ref="D103:I103">D104</f>
        <v>22539000</v>
      </c>
      <c r="E103" s="10">
        <f t="shared" si="20"/>
        <v>11790440.94</v>
      </c>
      <c r="F103" s="10">
        <f t="shared" si="20"/>
        <v>25339000</v>
      </c>
      <c r="G103" s="48">
        <f t="shared" si="20"/>
        <v>19700000</v>
      </c>
      <c r="H103" s="10">
        <f t="shared" si="20"/>
        <v>18700000</v>
      </c>
      <c r="I103" s="10">
        <f t="shared" si="20"/>
        <v>17700000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76.5" outlineLevel="1">
      <c r="A104" s="11" t="s">
        <v>92</v>
      </c>
      <c r="B104" s="25" t="s">
        <v>93</v>
      </c>
      <c r="C104" s="25" t="s">
        <v>285</v>
      </c>
      <c r="D104" s="12">
        <v>22539000</v>
      </c>
      <c r="E104" s="12">
        <v>11790440.94</v>
      </c>
      <c r="F104" s="12">
        <v>25339000</v>
      </c>
      <c r="G104" s="49">
        <v>19700000</v>
      </c>
      <c r="H104" s="12">
        <v>18700000</v>
      </c>
      <c r="I104" s="12">
        <v>17700000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31.5" customHeight="1">
      <c r="A105" s="8" t="s">
        <v>94</v>
      </c>
      <c r="B105" s="6" t="s">
        <v>256</v>
      </c>
      <c r="C105" s="6"/>
      <c r="D105" s="9">
        <f aca="true" t="shared" si="21" ref="D105:I105">D106+D107+D108+D109</f>
        <v>11790300</v>
      </c>
      <c r="E105" s="9">
        <f t="shared" si="21"/>
        <v>8054610</v>
      </c>
      <c r="F105" s="9">
        <f t="shared" si="21"/>
        <v>11790300</v>
      </c>
      <c r="G105" s="47">
        <f t="shared" si="21"/>
        <v>12991100</v>
      </c>
      <c r="H105" s="9">
        <f t="shared" si="21"/>
        <v>12390700</v>
      </c>
      <c r="I105" s="9">
        <f t="shared" si="21"/>
        <v>12690900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63.75" outlineLevel="1">
      <c r="A106" s="11" t="s">
        <v>95</v>
      </c>
      <c r="B106" s="25" t="s">
        <v>96</v>
      </c>
      <c r="C106" s="25" t="s">
        <v>287</v>
      </c>
      <c r="D106" s="44">
        <v>9290300</v>
      </c>
      <c r="E106" s="45">
        <v>7847850.47</v>
      </c>
      <c r="F106" s="12">
        <f>9230300+2000000</f>
        <v>11230300</v>
      </c>
      <c r="G106" s="49">
        <v>10236100</v>
      </c>
      <c r="H106" s="13">
        <v>9724300</v>
      </c>
      <c r="I106" s="26">
        <v>9918800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51" outlineLevel="1">
      <c r="A107" s="11" t="s">
        <v>97</v>
      </c>
      <c r="B107" s="25" t="s">
        <v>98</v>
      </c>
      <c r="C107" s="25" t="s">
        <v>287</v>
      </c>
      <c r="D107" s="44">
        <v>0</v>
      </c>
      <c r="E107" s="45">
        <v>-2199165.64</v>
      </c>
      <c r="F107" s="12">
        <v>-2199165.64</v>
      </c>
      <c r="G107" s="49">
        <v>0</v>
      </c>
      <c r="H107" s="13">
        <v>0</v>
      </c>
      <c r="I107" s="26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51" outlineLevel="1">
      <c r="A108" s="11" t="s">
        <v>99</v>
      </c>
      <c r="B108" s="25" t="s">
        <v>100</v>
      </c>
      <c r="C108" s="25" t="s">
        <v>287</v>
      </c>
      <c r="D108" s="44">
        <v>2500000</v>
      </c>
      <c r="E108" s="45">
        <v>2405925.17</v>
      </c>
      <c r="F108" s="12">
        <f>2500000+199165.64+60000</f>
        <v>2759165.64</v>
      </c>
      <c r="G108" s="49">
        <v>2755000</v>
      </c>
      <c r="H108" s="13">
        <v>2666400</v>
      </c>
      <c r="I108" s="26">
        <v>2772100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55.5" customHeight="1" hidden="1">
      <c r="A109" s="11" t="s">
        <v>298</v>
      </c>
      <c r="B109" s="25" t="s">
        <v>299</v>
      </c>
      <c r="C109" s="25" t="s">
        <v>287</v>
      </c>
      <c r="D109" s="44"/>
      <c r="E109" s="45"/>
      <c r="F109" s="12"/>
      <c r="G109" s="49"/>
      <c r="H109" s="13"/>
      <c r="I109" s="26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1.5" customHeight="1">
      <c r="A110" s="8" t="s">
        <v>101</v>
      </c>
      <c r="B110" s="6" t="s">
        <v>257</v>
      </c>
      <c r="C110" s="6"/>
      <c r="D110" s="9">
        <f aca="true" t="shared" si="22" ref="D110:I110">D111+D114</f>
        <v>8932948</v>
      </c>
      <c r="E110" s="9">
        <f t="shared" si="22"/>
        <v>8619093.81</v>
      </c>
      <c r="F110" s="9">
        <f t="shared" si="22"/>
        <v>10180248</v>
      </c>
      <c r="G110" s="47">
        <f t="shared" si="22"/>
        <v>5505700</v>
      </c>
      <c r="H110" s="9">
        <f t="shared" si="22"/>
        <v>5250800</v>
      </c>
      <c r="I110" s="9">
        <f t="shared" si="22"/>
        <v>4971400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9" t="s">
        <v>102</v>
      </c>
      <c r="B111" s="30" t="s">
        <v>258</v>
      </c>
      <c r="C111" s="30"/>
      <c r="D111" s="10">
        <f aca="true" t="shared" si="23" ref="D111:I111">D112+D113</f>
        <v>1008848</v>
      </c>
      <c r="E111" s="10">
        <f t="shared" si="23"/>
        <v>603112.1900000001</v>
      </c>
      <c r="F111" s="10">
        <f t="shared" si="23"/>
        <v>934548</v>
      </c>
      <c r="G111" s="48">
        <f t="shared" si="23"/>
        <v>1108200</v>
      </c>
      <c r="H111" s="10">
        <f t="shared" si="23"/>
        <v>1153300</v>
      </c>
      <c r="I111" s="10">
        <f t="shared" si="23"/>
        <v>1073900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63.75" outlineLevel="1">
      <c r="A112" s="11" t="s">
        <v>103</v>
      </c>
      <c r="B112" s="25" t="s">
        <v>104</v>
      </c>
      <c r="C112" s="25" t="s">
        <v>283</v>
      </c>
      <c r="D112" s="12">
        <v>544448</v>
      </c>
      <c r="E112" s="12">
        <v>370069.71</v>
      </c>
      <c r="F112" s="12">
        <v>544448</v>
      </c>
      <c r="G112" s="49">
        <v>696700</v>
      </c>
      <c r="H112" s="13">
        <v>696700</v>
      </c>
      <c r="I112" s="26">
        <v>696700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51" outlineLevel="1">
      <c r="A113" s="11" t="s">
        <v>105</v>
      </c>
      <c r="B113" s="25" t="s">
        <v>104</v>
      </c>
      <c r="C113" s="25" t="s">
        <v>291</v>
      </c>
      <c r="D113" s="12">
        <v>464400</v>
      </c>
      <c r="E113" s="12">
        <v>233042.48</v>
      </c>
      <c r="F113" s="12">
        <v>390100</v>
      </c>
      <c r="G113" s="49">
        <v>411500</v>
      </c>
      <c r="H113" s="13">
        <v>456600</v>
      </c>
      <c r="I113" s="26">
        <v>377200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9" t="s">
        <v>106</v>
      </c>
      <c r="B114" s="30" t="s">
        <v>259</v>
      </c>
      <c r="C114" s="30"/>
      <c r="D114" s="10">
        <f aca="true" t="shared" si="24" ref="D114:I114">SUM(D115:D125)</f>
        <v>7924100</v>
      </c>
      <c r="E114" s="10">
        <f t="shared" si="24"/>
        <v>8015981.62</v>
      </c>
      <c r="F114" s="10">
        <f t="shared" si="24"/>
        <v>9245700</v>
      </c>
      <c r="G114" s="48">
        <f t="shared" si="24"/>
        <v>4397500</v>
      </c>
      <c r="H114" s="10">
        <f t="shared" si="24"/>
        <v>4097500</v>
      </c>
      <c r="I114" s="10">
        <f t="shared" si="24"/>
        <v>3897500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47.25" customHeight="1" outlineLevel="1">
      <c r="A115" s="54" t="s">
        <v>420</v>
      </c>
      <c r="B115" s="56" t="s">
        <v>421</v>
      </c>
      <c r="C115" s="25" t="s">
        <v>345</v>
      </c>
      <c r="D115" s="44">
        <v>136100</v>
      </c>
      <c r="E115" s="45">
        <v>136013</v>
      </c>
      <c r="F115" s="12">
        <v>136100</v>
      </c>
      <c r="G115" s="49">
        <v>0</v>
      </c>
      <c r="H115" s="13">
        <v>0</v>
      </c>
      <c r="I115" s="26"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47.25" customHeight="1" outlineLevel="1">
      <c r="A116" s="54" t="s">
        <v>107</v>
      </c>
      <c r="B116" s="56" t="s">
        <v>108</v>
      </c>
      <c r="C116" s="25" t="s">
        <v>286</v>
      </c>
      <c r="D116" s="44">
        <v>810000</v>
      </c>
      <c r="E116" s="45">
        <v>408441.97</v>
      </c>
      <c r="F116" s="44">
        <v>810000</v>
      </c>
      <c r="G116" s="68">
        <v>865000</v>
      </c>
      <c r="H116" s="44">
        <v>865000</v>
      </c>
      <c r="I116" s="44">
        <v>865000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51" outlineLevel="1">
      <c r="A117" s="54" t="s">
        <v>422</v>
      </c>
      <c r="B117" s="56" t="s">
        <v>421</v>
      </c>
      <c r="C117" s="25" t="s">
        <v>286</v>
      </c>
      <c r="D117" s="44">
        <v>115000</v>
      </c>
      <c r="E117" s="45">
        <v>116475.16</v>
      </c>
      <c r="F117" s="12">
        <v>115000</v>
      </c>
      <c r="G117" s="49">
        <v>65000</v>
      </c>
      <c r="H117" s="12">
        <v>65000</v>
      </c>
      <c r="I117" s="12">
        <v>65000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63.75" outlineLevel="1">
      <c r="A118" s="54" t="s">
        <v>344</v>
      </c>
      <c r="B118" s="56" t="s">
        <v>430</v>
      </c>
      <c r="C118" s="25" t="s">
        <v>283</v>
      </c>
      <c r="D118" s="44">
        <v>1912100</v>
      </c>
      <c r="E118" s="45">
        <v>1313903.49</v>
      </c>
      <c r="F118" s="12">
        <v>1832100</v>
      </c>
      <c r="G118" s="49">
        <v>2456600</v>
      </c>
      <c r="H118" s="12">
        <v>2456600</v>
      </c>
      <c r="I118" s="12">
        <v>2456600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63.75" outlineLevel="1">
      <c r="A119" s="54" t="s">
        <v>423</v>
      </c>
      <c r="B119" s="56" t="s">
        <v>421</v>
      </c>
      <c r="C119" s="25" t="s">
        <v>283</v>
      </c>
      <c r="D119" s="44">
        <v>4900000</v>
      </c>
      <c r="E119" s="45">
        <v>4897345.07</v>
      </c>
      <c r="F119" s="12">
        <v>4900000</v>
      </c>
      <c r="G119" s="49">
        <v>0</v>
      </c>
      <c r="H119" s="13">
        <v>0</v>
      </c>
      <c r="I119" s="26"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51" outlineLevel="1">
      <c r="A120" s="54" t="s">
        <v>424</v>
      </c>
      <c r="B120" s="56" t="s">
        <v>421</v>
      </c>
      <c r="C120" s="25" t="s">
        <v>289</v>
      </c>
      <c r="D120" s="44">
        <v>38500</v>
      </c>
      <c r="E120" s="45">
        <v>38488.6</v>
      </c>
      <c r="F120" s="12">
        <v>38500</v>
      </c>
      <c r="G120" s="49">
        <v>0</v>
      </c>
      <c r="H120" s="13">
        <v>0</v>
      </c>
      <c r="I120" s="26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63.75" outlineLevel="1">
      <c r="A121" s="54" t="s">
        <v>425</v>
      </c>
      <c r="B121" s="56" t="s">
        <v>421</v>
      </c>
      <c r="C121" s="25" t="s">
        <v>285</v>
      </c>
      <c r="D121" s="44">
        <v>0</v>
      </c>
      <c r="E121" s="45">
        <v>1092962.76</v>
      </c>
      <c r="F121" s="12">
        <v>1400000</v>
      </c>
      <c r="G121" s="49">
        <v>1000000</v>
      </c>
      <c r="H121" s="13">
        <v>700000</v>
      </c>
      <c r="I121" s="26">
        <v>500000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51" outlineLevel="1">
      <c r="A122" s="54" t="s">
        <v>426</v>
      </c>
      <c r="B122" s="56" t="s">
        <v>108</v>
      </c>
      <c r="C122" s="25" t="s">
        <v>291</v>
      </c>
      <c r="D122" s="44">
        <v>900</v>
      </c>
      <c r="E122" s="45">
        <v>894.19</v>
      </c>
      <c r="F122" s="12">
        <v>2500</v>
      </c>
      <c r="G122" s="49">
        <v>900</v>
      </c>
      <c r="H122" s="13">
        <v>900</v>
      </c>
      <c r="I122" s="26">
        <v>900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51" outlineLevel="1">
      <c r="A123" s="54" t="s">
        <v>427</v>
      </c>
      <c r="B123" s="56" t="s">
        <v>421</v>
      </c>
      <c r="C123" s="25" t="s">
        <v>291</v>
      </c>
      <c r="D123" s="44">
        <v>10700</v>
      </c>
      <c r="E123" s="45">
        <v>10648.45</v>
      </c>
      <c r="F123" s="12">
        <v>10691.07</v>
      </c>
      <c r="G123" s="49">
        <v>10000</v>
      </c>
      <c r="H123" s="13">
        <v>10000</v>
      </c>
      <c r="I123" s="26">
        <v>10000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51" outlineLevel="1">
      <c r="A124" s="54" t="s">
        <v>428</v>
      </c>
      <c r="B124" s="56" t="s">
        <v>421</v>
      </c>
      <c r="C124" s="25" t="s">
        <v>429</v>
      </c>
      <c r="D124" s="44">
        <v>800</v>
      </c>
      <c r="E124" s="45">
        <v>808.93</v>
      </c>
      <c r="F124" s="12">
        <v>808.93</v>
      </c>
      <c r="G124" s="49">
        <v>0</v>
      </c>
      <c r="H124" s="13">
        <v>0</v>
      </c>
      <c r="I124" s="26"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 hidden="1">
      <c r="A125" s="11"/>
      <c r="B125" s="25"/>
      <c r="C125" s="25"/>
      <c r="D125" s="12"/>
      <c r="E125" s="12"/>
      <c r="F125" s="12"/>
      <c r="G125" s="49"/>
      <c r="H125" s="13"/>
      <c r="I125" s="26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9.25" customHeight="1">
      <c r="A126" s="35" t="s">
        <v>109</v>
      </c>
      <c r="B126" s="36" t="s">
        <v>260</v>
      </c>
      <c r="C126" s="36"/>
      <c r="D126" s="47">
        <f aca="true" t="shared" si="25" ref="D126:I126">D127+D131+D133</f>
        <v>21226880</v>
      </c>
      <c r="E126" s="47">
        <f t="shared" si="25"/>
        <v>7432484.61</v>
      </c>
      <c r="F126" s="47">
        <f t="shared" si="25"/>
        <v>21117280</v>
      </c>
      <c r="G126" s="47">
        <f t="shared" si="25"/>
        <v>10375600</v>
      </c>
      <c r="H126" s="47">
        <f t="shared" si="25"/>
        <v>9897000</v>
      </c>
      <c r="I126" s="47">
        <f t="shared" si="25"/>
        <v>9311600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93" customHeight="1">
      <c r="A127" s="37" t="s">
        <v>110</v>
      </c>
      <c r="B127" s="38" t="s">
        <v>261</v>
      </c>
      <c r="C127" s="38"/>
      <c r="D127" s="48">
        <f aca="true" t="shared" si="26" ref="D127:I127">SUM(D128:D130)</f>
        <v>18163880</v>
      </c>
      <c r="E127" s="48">
        <f t="shared" si="26"/>
        <v>6644582.66</v>
      </c>
      <c r="F127" s="48">
        <f t="shared" si="26"/>
        <v>18054280</v>
      </c>
      <c r="G127" s="48">
        <f t="shared" si="26"/>
        <v>9561400</v>
      </c>
      <c r="H127" s="48">
        <f t="shared" si="26"/>
        <v>9082800</v>
      </c>
      <c r="I127" s="48">
        <f t="shared" si="26"/>
        <v>8497400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80.25" customHeight="1" outlineLevel="1">
      <c r="A128" s="39" t="s">
        <v>113</v>
      </c>
      <c r="B128" s="72" t="s">
        <v>432</v>
      </c>
      <c r="C128" s="40" t="s">
        <v>283</v>
      </c>
      <c r="D128" s="49">
        <v>409600</v>
      </c>
      <c r="E128" s="49">
        <v>213614</v>
      </c>
      <c r="F128" s="12">
        <v>300000</v>
      </c>
      <c r="G128" s="49">
        <v>579800</v>
      </c>
      <c r="H128" s="13">
        <v>579800</v>
      </c>
      <c r="I128" s="26">
        <v>579800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76.5" outlineLevel="1">
      <c r="A129" s="41" t="s">
        <v>111</v>
      </c>
      <c r="B129" s="42" t="s">
        <v>112</v>
      </c>
      <c r="C129" s="40" t="s">
        <v>285</v>
      </c>
      <c r="D129" s="49">
        <v>17614000</v>
      </c>
      <c r="E129" s="49">
        <v>6290688.66</v>
      </c>
      <c r="F129" s="12">
        <v>17614000</v>
      </c>
      <c r="G129" s="49">
        <v>8981600</v>
      </c>
      <c r="H129" s="13">
        <v>8503000</v>
      </c>
      <c r="I129" s="26">
        <v>7917600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76.5" outlineLevel="1">
      <c r="A130" s="54" t="s">
        <v>431</v>
      </c>
      <c r="B130" s="56" t="s">
        <v>432</v>
      </c>
      <c r="C130" s="25" t="s">
        <v>291</v>
      </c>
      <c r="D130" s="49">
        <v>140280</v>
      </c>
      <c r="E130" s="49">
        <v>140280</v>
      </c>
      <c r="F130" s="12">
        <v>140280</v>
      </c>
      <c r="G130" s="49">
        <v>0</v>
      </c>
      <c r="H130" s="13">
        <v>0</v>
      </c>
      <c r="I130" s="26"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67.5" customHeight="1" hidden="1">
      <c r="A131" s="37" t="s">
        <v>114</v>
      </c>
      <c r="B131" s="38" t="s">
        <v>262</v>
      </c>
      <c r="C131" s="38"/>
      <c r="D131" s="48">
        <f aca="true" t="shared" si="27" ref="D131:I131">D132</f>
        <v>0</v>
      </c>
      <c r="E131" s="48">
        <f t="shared" si="27"/>
        <v>0</v>
      </c>
      <c r="F131" s="10">
        <f t="shared" si="27"/>
        <v>0</v>
      </c>
      <c r="G131" s="48">
        <f t="shared" si="27"/>
        <v>0</v>
      </c>
      <c r="H131" s="10">
        <f t="shared" si="27"/>
        <v>0</v>
      </c>
      <c r="I131" s="10">
        <f t="shared" si="27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63.75" hidden="1">
      <c r="A132" s="39" t="s">
        <v>115</v>
      </c>
      <c r="B132" s="40" t="s">
        <v>116</v>
      </c>
      <c r="C132" s="40" t="s">
        <v>285</v>
      </c>
      <c r="D132" s="49"/>
      <c r="E132" s="49"/>
      <c r="F132" s="12"/>
      <c r="G132" s="49"/>
      <c r="H132" s="13"/>
      <c r="I132" s="26"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42.75" customHeight="1">
      <c r="A133" s="37" t="s">
        <v>117</v>
      </c>
      <c r="B133" s="38" t="s">
        <v>263</v>
      </c>
      <c r="C133" s="38"/>
      <c r="D133" s="48">
        <f aca="true" t="shared" si="28" ref="D133:I133">D134</f>
        <v>3063000</v>
      </c>
      <c r="E133" s="48">
        <f t="shared" si="28"/>
        <v>787901.95</v>
      </c>
      <c r="F133" s="10">
        <f t="shared" si="28"/>
        <v>3063000</v>
      </c>
      <c r="G133" s="48">
        <f t="shared" si="28"/>
        <v>814200</v>
      </c>
      <c r="H133" s="10">
        <f t="shared" si="28"/>
        <v>814200</v>
      </c>
      <c r="I133" s="10">
        <f t="shared" si="28"/>
        <v>814200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51" outlineLevel="1">
      <c r="A134" s="54" t="s">
        <v>433</v>
      </c>
      <c r="B134" s="56" t="s">
        <v>118</v>
      </c>
      <c r="C134" s="25" t="s">
        <v>286</v>
      </c>
      <c r="D134" s="49">
        <v>3063000</v>
      </c>
      <c r="E134" s="49">
        <v>787901.95</v>
      </c>
      <c r="F134" s="12">
        <v>3063000</v>
      </c>
      <c r="G134" s="49">
        <v>814200</v>
      </c>
      <c r="H134" s="12">
        <v>814200</v>
      </c>
      <c r="I134" s="12">
        <v>814200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8.5" customHeight="1">
      <c r="A135" s="8" t="s">
        <v>119</v>
      </c>
      <c r="B135" s="6" t="s">
        <v>264</v>
      </c>
      <c r="C135" s="6"/>
      <c r="D135" s="9">
        <f aca="true" t="shared" si="29" ref="D135:I135">D136+D186+D194+D197</f>
        <v>6621772</v>
      </c>
      <c r="E135" s="9">
        <f t="shared" si="29"/>
        <v>5654448.640000001</v>
      </c>
      <c r="F135" s="9">
        <f t="shared" si="29"/>
        <v>7600072</v>
      </c>
      <c r="G135" s="47">
        <f t="shared" si="29"/>
        <v>4186600</v>
      </c>
      <c r="H135" s="9">
        <f t="shared" si="29"/>
        <v>3992800</v>
      </c>
      <c r="I135" s="9">
        <f t="shared" si="29"/>
        <v>4005500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44.25" customHeight="1">
      <c r="A136" s="29" t="s">
        <v>120</v>
      </c>
      <c r="B136" s="30" t="s">
        <v>265</v>
      </c>
      <c r="C136" s="30"/>
      <c r="D136" s="10">
        <f aca="true" t="shared" si="30" ref="D136:I136">SUM(D137:D185)</f>
        <v>5520900</v>
      </c>
      <c r="E136" s="10">
        <f t="shared" si="30"/>
        <v>4144396.5</v>
      </c>
      <c r="F136" s="10">
        <f t="shared" si="30"/>
        <v>5783200</v>
      </c>
      <c r="G136" s="48">
        <f t="shared" si="30"/>
        <v>3609700</v>
      </c>
      <c r="H136" s="10">
        <f t="shared" si="30"/>
        <v>3409700</v>
      </c>
      <c r="I136" s="10">
        <f t="shared" si="30"/>
        <v>3409700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66" customHeight="1" outlineLevel="1">
      <c r="A137" s="54" t="s">
        <v>346</v>
      </c>
      <c r="B137" s="56" t="s">
        <v>347</v>
      </c>
      <c r="C137" s="25" t="s">
        <v>295</v>
      </c>
      <c r="D137" s="57">
        <v>10000</v>
      </c>
      <c r="E137" s="58">
        <v>7000</v>
      </c>
      <c r="F137" s="12">
        <v>7000</v>
      </c>
      <c r="G137" s="49">
        <v>0</v>
      </c>
      <c r="H137" s="13">
        <v>0</v>
      </c>
      <c r="I137" s="26"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02" outlineLevel="1">
      <c r="A138" s="54" t="s">
        <v>434</v>
      </c>
      <c r="B138" s="56" t="s">
        <v>375</v>
      </c>
      <c r="C138" s="25" t="s">
        <v>295</v>
      </c>
      <c r="D138" s="57">
        <v>180000</v>
      </c>
      <c r="E138" s="58">
        <v>450000</v>
      </c>
      <c r="F138" s="12">
        <v>450000</v>
      </c>
      <c r="G138" s="49">
        <v>200000</v>
      </c>
      <c r="H138" s="13">
        <v>0</v>
      </c>
      <c r="I138" s="26"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76.5" outlineLevel="1">
      <c r="A139" s="54" t="s">
        <v>435</v>
      </c>
      <c r="B139" s="56" t="s">
        <v>355</v>
      </c>
      <c r="C139" s="25" t="s">
        <v>295</v>
      </c>
      <c r="D139" s="57">
        <v>1000</v>
      </c>
      <c r="E139" s="58">
        <v>300</v>
      </c>
      <c r="F139" s="12">
        <v>1000</v>
      </c>
      <c r="G139" s="49">
        <v>0</v>
      </c>
      <c r="H139" s="13">
        <v>0</v>
      </c>
      <c r="I139" s="26"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89.25" outlineLevel="1">
      <c r="A140" s="54" t="s">
        <v>436</v>
      </c>
      <c r="B140" s="56" t="s">
        <v>357</v>
      </c>
      <c r="C140" s="25" t="s">
        <v>295</v>
      </c>
      <c r="D140" s="57">
        <v>259000</v>
      </c>
      <c r="E140" s="58">
        <v>250000</v>
      </c>
      <c r="F140" s="12">
        <v>250000</v>
      </c>
      <c r="G140" s="49">
        <v>0</v>
      </c>
      <c r="H140" s="13">
        <v>0</v>
      </c>
      <c r="I140" s="26"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14.75" outlineLevel="1">
      <c r="A141" s="54" t="s">
        <v>121</v>
      </c>
      <c r="B141" s="56" t="s">
        <v>348</v>
      </c>
      <c r="C141" s="25" t="s">
        <v>293</v>
      </c>
      <c r="D141" s="57">
        <v>18600</v>
      </c>
      <c r="E141" s="58">
        <v>20100</v>
      </c>
      <c r="F141" s="12">
        <v>20900</v>
      </c>
      <c r="G141" s="49">
        <v>10000</v>
      </c>
      <c r="H141" s="13">
        <v>10000</v>
      </c>
      <c r="I141" s="26">
        <v>10000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89.25" customHeight="1" outlineLevel="1">
      <c r="A142" s="54" t="s">
        <v>123</v>
      </c>
      <c r="B142" s="56" t="s">
        <v>350</v>
      </c>
      <c r="C142" s="25" t="s">
        <v>293</v>
      </c>
      <c r="D142" s="57">
        <v>5000</v>
      </c>
      <c r="E142" s="58">
        <v>5000</v>
      </c>
      <c r="F142" s="12">
        <v>5000</v>
      </c>
      <c r="G142" s="49">
        <v>0</v>
      </c>
      <c r="H142" s="13">
        <v>0</v>
      </c>
      <c r="I142" s="26"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02" outlineLevel="1">
      <c r="A143" s="54" t="s">
        <v>351</v>
      </c>
      <c r="B143" s="56" t="s">
        <v>352</v>
      </c>
      <c r="C143" s="25" t="s">
        <v>293</v>
      </c>
      <c r="D143" s="57">
        <v>5500</v>
      </c>
      <c r="E143" s="58">
        <v>5500</v>
      </c>
      <c r="F143" s="12">
        <v>5500</v>
      </c>
      <c r="G143" s="49">
        <v>0</v>
      </c>
      <c r="H143" s="13">
        <v>0</v>
      </c>
      <c r="I143" s="26"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89.25" outlineLevel="1">
      <c r="A144" s="54" t="s">
        <v>353</v>
      </c>
      <c r="B144" s="56" t="s">
        <v>354</v>
      </c>
      <c r="C144" s="25" t="s">
        <v>293</v>
      </c>
      <c r="D144" s="57">
        <v>3000</v>
      </c>
      <c r="E144" s="58">
        <v>3000</v>
      </c>
      <c r="F144" s="12">
        <v>3000</v>
      </c>
      <c r="G144" s="49">
        <v>0</v>
      </c>
      <c r="H144" s="13">
        <v>0</v>
      </c>
      <c r="I144" s="26"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89.25" outlineLevel="1">
      <c r="A145" s="54" t="s">
        <v>143</v>
      </c>
      <c r="B145" s="56" t="s">
        <v>357</v>
      </c>
      <c r="C145" s="25" t="s">
        <v>293</v>
      </c>
      <c r="D145" s="57">
        <v>1500</v>
      </c>
      <c r="E145" s="58">
        <v>3000</v>
      </c>
      <c r="F145" s="12">
        <v>3500</v>
      </c>
      <c r="G145" s="49">
        <v>0</v>
      </c>
      <c r="H145" s="13">
        <v>0</v>
      </c>
      <c r="I145" s="26"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89.25" outlineLevel="1">
      <c r="A146" s="54" t="s">
        <v>358</v>
      </c>
      <c r="B146" s="56" t="s">
        <v>359</v>
      </c>
      <c r="C146" s="25" t="s">
        <v>294</v>
      </c>
      <c r="D146" s="57">
        <v>20000</v>
      </c>
      <c r="E146" s="58">
        <v>10000</v>
      </c>
      <c r="F146" s="57">
        <v>20000</v>
      </c>
      <c r="G146" s="49">
        <v>50000</v>
      </c>
      <c r="H146" s="12">
        <v>50000</v>
      </c>
      <c r="I146" s="12">
        <v>50000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14.75" outlineLevel="1">
      <c r="A147" s="54" t="s">
        <v>437</v>
      </c>
      <c r="B147" s="56" t="s">
        <v>438</v>
      </c>
      <c r="C147" s="25" t="s">
        <v>294</v>
      </c>
      <c r="D147" s="57">
        <v>3000</v>
      </c>
      <c r="E147" s="58">
        <v>3000</v>
      </c>
      <c r="F147" s="57">
        <v>3000</v>
      </c>
      <c r="G147" s="49">
        <v>7000</v>
      </c>
      <c r="H147" s="12">
        <v>7000</v>
      </c>
      <c r="I147" s="12">
        <v>7000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76.5" outlineLevel="1">
      <c r="A148" s="54" t="s">
        <v>122</v>
      </c>
      <c r="B148" s="56" t="s">
        <v>349</v>
      </c>
      <c r="C148" s="25" t="s">
        <v>294</v>
      </c>
      <c r="D148" s="57">
        <v>112500</v>
      </c>
      <c r="E148" s="58">
        <v>86875.62</v>
      </c>
      <c r="F148" s="57">
        <v>112000</v>
      </c>
      <c r="G148" s="49">
        <v>85400</v>
      </c>
      <c r="H148" s="12">
        <v>85400</v>
      </c>
      <c r="I148" s="12">
        <v>85400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78.5" outlineLevel="1">
      <c r="A149" s="54" t="s">
        <v>360</v>
      </c>
      <c r="B149" s="56" t="s">
        <v>361</v>
      </c>
      <c r="C149" s="25" t="s">
        <v>294</v>
      </c>
      <c r="D149" s="57">
        <v>16000</v>
      </c>
      <c r="E149" s="58">
        <v>16500</v>
      </c>
      <c r="F149" s="57">
        <v>16500</v>
      </c>
      <c r="G149" s="49">
        <v>13000</v>
      </c>
      <c r="H149" s="12">
        <v>13000</v>
      </c>
      <c r="I149" s="12">
        <v>13000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40.25" outlineLevel="1">
      <c r="A150" s="54" t="s">
        <v>124</v>
      </c>
      <c r="B150" s="56" t="s">
        <v>362</v>
      </c>
      <c r="C150" s="25" t="s">
        <v>294</v>
      </c>
      <c r="D150" s="57">
        <v>160400</v>
      </c>
      <c r="E150" s="58">
        <v>113197.4</v>
      </c>
      <c r="F150" s="57">
        <v>160400</v>
      </c>
      <c r="G150" s="49">
        <v>100000</v>
      </c>
      <c r="H150" s="12">
        <v>100000</v>
      </c>
      <c r="I150" s="12">
        <v>100000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78.5" outlineLevel="1">
      <c r="A151" s="54" t="s">
        <v>125</v>
      </c>
      <c r="B151" s="56" t="s">
        <v>363</v>
      </c>
      <c r="C151" s="25" t="s">
        <v>294</v>
      </c>
      <c r="D151" s="57">
        <v>20200</v>
      </c>
      <c r="E151" s="58">
        <v>18104.9</v>
      </c>
      <c r="F151" s="57">
        <v>20200</v>
      </c>
      <c r="G151" s="49">
        <v>20000</v>
      </c>
      <c r="H151" s="12">
        <v>20000</v>
      </c>
      <c r="I151" s="12">
        <v>20000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02" outlineLevel="1">
      <c r="A152" s="54" t="s">
        <v>126</v>
      </c>
      <c r="B152" s="56" t="s">
        <v>350</v>
      </c>
      <c r="C152" s="25" t="s">
        <v>294</v>
      </c>
      <c r="D152" s="57">
        <v>260800</v>
      </c>
      <c r="E152" s="58">
        <v>168693.09</v>
      </c>
      <c r="F152" s="57">
        <v>260800</v>
      </c>
      <c r="G152" s="49">
        <v>247000</v>
      </c>
      <c r="H152" s="12">
        <v>247000</v>
      </c>
      <c r="I152" s="12">
        <v>247000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89.25" outlineLevel="1">
      <c r="A153" s="54" t="s">
        <v>364</v>
      </c>
      <c r="B153" s="56" t="s">
        <v>365</v>
      </c>
      <c r="C153" s="25" t="s">
        <v>294</v>
      </c>
      <c r="D153" s="57">
        <v>2800</v>
      </c>
      <c r="E153" s="58">
        <v>4490.79</v>
      </c>
      <c r="F153" s="57">
        <v>5000</v>
      </c>
      <c r="G153" s="49">
        <v>4000</v>
      </c>
      <c r="H153" s="12">
        <v>4000</v>
      </c>
      <c r="I153" s="12">
        <v>4000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02" outlineLevel="1">
      <c r="A154" s="54" t="s">
        <v>127</v>
      </c>
      <c r="B154" s="56" t="s">
        <v>366</v>
      </c>
      <c r="C154" s="25" t="s">
        <v>294</v>
      </c>
      <c r="D154" s="57">
        <v>20700</v>
      </c>
      <c r="E154" s="58">
        <v>20345.75</v>
      </c>
      <c r="F154" s="57">
        <v>20700</v>
      </c>
      <c r="G154" s="49">
        <v>50000</v>
      </c>
      <c r="H154" s="12">
        <v>50000</v>
      </c>
      <c r="I154" s="12">
        <v>50000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89.25" outlineLevel="1">
      <c r="A155" s="54" t="s">
        <v>128</v>
      </c>
      <c r="B155" s="56" t="s">
        <v>354</v>
      </c>
      <c r="C155" s="25" t="s">
        <v>294</v>
      </c>
      <c r="D155" s="57">
        <v>69200</v>
      </c>
      <c r="E155" s="58">
        <v>43595.71</v>
      </c>
      <c r="F155" s="57">
        <v>69200</v>
      </c>
      <c r="G155" s="49">
        <v>34000</v>
      </c>
      <c r="H155" s="12">
        <v>34000</v>
      </c>
      <c r="I155" s="12">
        <v>34000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76.5" outlineLevel="1">
      <c r="A156" s="54" t="s">
        <v>367</v>
      </c>
      <c r="B156" s="56" t="s">
        <v>368</v>
      </c>
      <c r="C156" s="25" t="s">
        <v>294</v>
      </c>
      <c r="D156" s="57">
        <v>388300</v>
      </c>
      <c r="E156" s="58">
        <v>218703.91</v>
      </c>
      <c r="F156" s="57">
        <v>388300</v>
      </c>
      <c r="G156" s="49">
        <v>129000</v>
      </c>
      <c r="H156" s="12">
        <v>129000</v>
      </c>
      <c r="I156" s="12">
        <v>129000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14.75" outlineLevel="1">
      <c r="A157" s="54" t="s">
        <v>439</v>
      </c>
      <c r="B157" s="56" t="s">
        <v>440</v>
      </c>
      <c r="C157" s="25" t="s">
        <v>294</v>
      </c>
      <c r="D157" s="57">
        <v>40000</v>
      </c>
      <c r="E157" s="58">
        <v>20000</v>
      </c>
      <c r="F157" s="57">
        <v>40000</v>
      </c>
      <c r="G157" s="49">
        <v>56000</v>
      </c>
      <c r="H157" s="12">
        <v>56000</v>
      </c>
      <c r="I157" s="12">
        <v>56000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3" outlineLevel="1">
      <c r="A158" s="54" t="s">
        <v>129</v>
      </c>
      <c r="B158" s="56" t="s">
        <v>369</v>
      </c>
      <c r="C158" s="25" t="s">
        <v>294</v>
      </c>
      <c r="D158" s="57">
        <v>26000</v>
      </c>
      <c r="E158" s="58">
        <v>15000</v>
      </c>
      <c r="F158" s="57">
        <v>26000</v>
      </c>
      <c r="G158" s="49">
        <v>23000</v>
      </c>
      <c r="H158" s="12">
        <v>23000</v>
      </c>
      <c r="I158" s="12">
        <v>23000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89.25" outlineLevel="1">
      <c r="A159" s="54" t="s">
        <v>130</v>
      </c>
      <c r="B159" s="56" t="s">
        <v>370</v>
      </c>
      <c r="C159" s="25" t="s">
        <v>294</v>
      </c>
      <c r="D159" s="57">
        <v>134700</v>
      </c>
      <c r="E159" s="58">
        <v>68823</v>
      </c>
      <c r="F159" s="57">
        <v>134700</v>
      </c>
      <c r="G159" s="49">
        <v>46000</v>
      </c>
      <c r="H159" s="12">
        <v>46000</v>
      </c>
      <c r="I159" s="12">
        <v>46000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76.5" outlineLevel="1">
      <c r="A160" s="54" t="s">
        <v>441</v>
      </c>
      <c r="B160" s="56" t="s">
        <v>442</v>
      </c>
      <c r="C160" s="25" t="s">
        <v>294</v>
      </c>
      <c r="D160" s="57">
        <v>103000</v>
      </c>
      <c r="E160" s="58">
        <v>103000</v>
      </c>
      <c r="F160" s="57">
        <v>103000</v>
      </c>
      <c r="G160" s="49">
        <v>37000</v>
      </c>
      <c r="H160" s="12">
        <v>37000</v>
      </c>
      <c r="I160" s="12">
        <v>37000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7.5" outlineLevel="1">
      <c r="A161" s="54" t="s">
        <v>131</v>
      </c>
      <c r="B161" s="56" t="s">
        <v>371</v>
      </c>
      <c r="C161" s="25" t="s">
        <v>294</v>
      </c>
      <c r="D161" s="57">
        <v>27400</v>
      </c>
      <c r="E161" s="58">
        <v>15200</v>
      </c>
      <c r="F161" s="57">
        <v>27400</v>
      </c>
      <c r="G161" s="49">
        <v>25000</v>
      </c>
      <c r="H161" s="12">
        <v>25000</v>
      </c>
      <c r="I161" s="12">
        <v>25000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14.75" outlineLevel="1">
      <c r="A162" s="54" t="s">
        <v>372</v>
      </c>
      <c r="B162" s="56" t="s">
        <v>373</v>
      </c>
      <c r="C162" s="25" t="s">
        <v>294</v>
      </c>
      <c r="D162" s="57">
        <v>240000</v>
      </c>
      <c r="E162" s="58">
        <v>165000</v>
      </c>
      <c r="F162" s="57">
        <v>240000</v>
      </c>
      <c r="G162" s="49">
        <v>334000</v>
      </c>
      <c r="H162" s="12">
        <v>334000</v>
      </c>
      <c r="I162" s="12">
        <v>334000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7.5" outlineLevel="1">
      <c r="A163" s="54" t="s">
        <v>132</v>
      </c>
      <c r="B163" s="56" t="s">
        <v>374</v>
      </c>
      <c r="C163" s="25" t="s">
        <v>294</v>
      </c>
      <c r="D163" s="57">
        <v>10000</v>
      </c>
      <c r="E163" s="58">
        <v>0</v>
      </c>
      <c r="F163" s="57">
        <v>0</v>
      </c>
      <c r="G163" s="49">
        <v>28000</v>
      </c>
      <c r="H163" s="12">
        <v>28000</v>
      </c>
      <c r="I163" s="12">
        <v>28000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02" outlineLevel="1">
      <c r="A164" s="54" t="s">
        <v>133</v>
      </c>
      <c r="B164" s="56" t="s">
        <v>375</v>
      </c>
      <c r="C164" s="25" t="s">
        <v>294</v>
      </c>
      <c r="D164" s="57">
        <v>-12000</v>
      </c>
      <c r="E164" s="58">
        <v>-4000</v>
      </c>
      <c r="F164" s="57">
        <v>-4000</v>
      </c>
      <c r="G164" s="49">
        <v>10000</v>
      </c>
      <c r="H164" s="12">
        <v>10000</v>
      </c>
      <c r="I164" s="12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40.25" outlineLevel="1">
      <c r="A165" s="54" t="s">
        <v>134</v>
      </c>
      <c r="B165" s="56" t="s">
        <v>376</v>
      </c>
      <c r="C165" s="25" t="s">
        <v>294</v>
      </c>
      <c r="D165" s="57">
        <v>26000</v>
      </c>
      <c r="E165" s="58">
        <v>21126.95</v>
      </c>
      <c r="F165" s="57">
        <v>26000</v>
      </c>
      <c r="G165" s="49">
        <v>26000</v>
      </c>
      <c r="H165" s="12">
        <v>26000</v>
      </c>
      <c r="I165" s="12">
        <v>26000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40.25" outlineLevel="1">
      <c r="A166" s="54" t="s">
        <v>135</v>
      </c>
      <c r="B166" s="56" t="s">
        <v>377</v>
      </c>
      <c r="C166" s="25" t="s">
        <v>294</v>
      </c>
      <c r="D166" s="57">
        <v>25000</v>
      </c>
      <c r="E166" s="58">
        <v>14971.31</v>
      </c>
      <c r="F166" s="57">
        <v>25000</v>
      </c>
      <c r="G166" s="49">
        <v>25000</v>
      </c>
      <c r="H166" s="12">
        <v>25000</v>
      </c>
      <c r="I166" s="12">
        <v>25000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14.75" outlineLevel="1">
      <c r="A167" s="54" t="s">
        <v>136</v>
      </c>
      <c r="B167" s="56" t="s">
        <v>378</v>
      </c>
      <c r="C167" s="25" t="s">
        <v>294</v>
      </c>
      <c r="D167" s="57">
        <v>10000</v>
      </c>
      <c r="E167" s="58">
        <v>5296.77</v>
      </c>
      <c r="F167" s="57">
        <v>10000</v>
      </c>
      <c r="G167" s="49">
        <v>7000</v>
      </c>
      <c r="H167" s="12">
        <v>7000</v>
      </c>
      <c r="I167" s="12">
        <v>7000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7.5" outlineLevel="1">
      <c r="A168" s="54" t="s">
        <v>379</v>
      </c>
      <c r="B168" s="56" t="s">
        <v>380</v>
      </c>
      <c r="C168" s="25" t="s">
        <v>294</v>
      </c>
      <c r="D168" s="57">
        <v>4000</v>
      </c>
      <c r="E168" s="58">
        <v>2000</v>
      </c>
      <c r="F168" s="57">
        <v>4000</v>
      </c>
      <c r="G168" s="49">
        <v>1600</v>
      </c>
      <c r="H168" s="12">
        <v>1600</v>
      </c>
      <c r="I168" s="12">
        <v>1600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3" outlineLevel="1">
      <c r="A169" s="54" t="s">
        <v>137</v>
      </c>
      <c r="B169" s="56" t="s">
        <v>381</v>
      </c>
      <c r="C169" s="25" t="s">
        <v>294</v>
      </c>
      <c r="D169" s="57">
        <v>8300</v>
      </c>
      <c r="E169" s="58">
        <v>6178.05</v>
      </c>
      <c r="F169" s="57">
        <v>8300</v>
      </c>
      <c r="G169" s="49">
        <v>7000</v>
      </c>
      <c r="H169" s="12">
        <v>7000</v>
      </c>
      <c r="I169" s="12">
        <v>7000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89.25" outlineLevel="1">
      <c r="A170" s="54" t="s">
        <v>138</v>
      </c>
      <c r="B170" s="56" t="s">
        <v>382</v>
      </c>
      <c r="C170" s="25" t="s">
        <v>294</v>
      </c>
      <c r="D170" s="57">
        <v>14200</v>
      </c>
      <c r="E170" s="58">
        <v>17455</v>
      </c>
      <c r="F170" s="57">
        <v>18000</v>
      </c>
      <c r="G170" s="49">
        <v>9000</v>
      </c>
      <c r="H170" s="12">
        <v>9000</v>
      </c>
      <c r="I170" s="12">
        <v>9000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14.75" outlineLevel="1">
      <c r="A171" s="54" t="s">
        <v>443</v>
      </c>
      <c r="B171" s="56" t="s">
        <v>444</v>
      </c>
      <c r="C171" s="25" t="s">
        <v>294</v>
      </c>
      <c r="D171" s="57">
        <v>70600</v>
      </c>
      <c r="E171" s="58">
        <v>35300</v>
      </c>
      <c r="F171" s="57">
        <v>70600</v>
      </c>
      <c r="G171" s="49">
        <v>25500</v>
      </c>
      <c r="H171" s="12">
        <v>25500</v>
      </c>
      <c r="I171" s="12">
        <v>25500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78.5" outlineLevel="1">
      <c r="A172" s="54" t="s">
        <v>139</v>
      </c>
      <c r="B172" s="56" t="s">
        <v>383</v>
      </c>
      <c r="C172" s="25" t="s">
        <v>294</v>
      </c>
      <c r="D172" s="57">
        <v>1202600</v>
      </c>
      <c r="E172" s="58">
        <v>652300</v>
      </c>
      <c r="F172" s="57">
        <v>1183700</v>
      </c>
      <c r="G172" s="49">
        <v>770000</v>
      </c>
      <c r="H172" s="12">
        <v>770000</v>
      </c>
      <c r="I172" s="12">
        <v>770000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89.25" outlineLevel="1">
      <c r="A173" s="54" t="s">
        <v>140</v>
      </c>
      <c r="B173" s="56" t="s">
        <v>384</v>
      </c>
      <c r="C173" s="25" t="s">
        <v>294</v>
      </c>
      <c r="D173" s="57">
        <v>6600</v>
      </c>
      <c r="E173" s="58">
        <v>8986</v>
      </c>
      <c r="F173" s="57">
        <v>9000</v>
      </c>
      <c r="G173" s="49">
        <v>5000</v>
      </c>
      <c r="H173" s="12">
        <v>5000</v>
      </c>
      <c r="I173" s="12">
        <v>5000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7.5" outlineLevel="1">
      <c r="A174" s="54" t="s">
        <v>445</v>
      </c>
      <c r="B174" s="56" t="s">
        <v>446</v>
      </c>
      <c r="C174" s="25" t="s">
        <v>294</v>
      </c>
      <c r="D174" s="57">
        <v>18000</v>
      </c>
      <c r="E174" s="58">
        <v>9000</v>
      </c>
      <c r="F174" s="57">
        <v>18000</v>
      </c>
      <c r="G174" s="49">
        <v>8000</v>
      </c>
      <c r="H174" s="12">
        <v>8000</v>
      </c>
      <c r="I174" s="12">
        <v>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89.25" outlineLevel="1">
      <c r="A175" s="54" t="s">
        <v>141</v>
      </c>
      <c r="B175" s="56" t="s">
        <v>385</v>
      </c>
      <c r="C175" s="25" t="s">
        <v>294</v>
      </c>
      <c r="D175" s="57">
        <v>22900</v>
      </c>
      <c r="E175" s="58">
        <v>16435.46</v>
      </c>
      <c r="F175" s="57">
        <v>22900</v>
      </c>
      <c r="G175" s="49">
        <v>16000</v>
      </c>
      <c r="H175" s="12">
        <v>16000</v>
      </c>
      <c r="I175" s="12">
        <v>16000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14.75" outlineLevel="1">
      <c r="A176" s="54" t="s">
        <v>447</v>
      </c>
      <c r="B176" s="56" t="s">
        <v>448</v>
      </c>
      <c r="C176" s="25" t="s">
        <v>294</v>
      </c>
      <c r="D176" s="57">
        <v>40000</v>
      </c>
      <c r="E176" s="58">
        <v>20000</v>
      </c>
      <c r="F176" s="57">
        <v>40000</v>
      </c>
      <c r="G176" s="49">
        <v>13000</v>
      </c>
      <c r="H176" s="12">
        <v>13000</v>
      </c>
      <c r="I176" s="12">
        <v>13000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3" outlineLevel="1">
      <c r="A177" s="54" t="s">
        <v>449</v>
      </c>
      <c r="B177" s="56" t="s">
        <v>450</v>
      </c>
      <c r="C177" s="25" t="s">
        <v>294</v>
      </c>
      <c r="D177" s="57">
        <v>18200</v>
      </c>
      <c r="E177" s="58">
        <v>10000.39</v>
      </c>
      <c r="F177" s="57">
        <v>18200</v>
      </c>
      <c r="G177" s="49">
        <v>40500</v>
      </c>
      <c r="H177" s="12">
        <v>40500</v>
      </c>
      <c r="I177" s="12">
        <v>40500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76.5" outlineLevel="1">
      <c r="A178" s="54" t="s">
        <v>142</v>
      </c>
      <c r="B178" s="56" t="s">
        <v>355</v>
      </c>
      <c r="C178" s="25" t="s">
        <v>294</v>
      </c>
      <c r="D178" s="57">
        <v>47500</v>
      </c>
      <c r="E178" s="58">
        <v>55732.87</v>
      </c>
      <c r="F178" s="57">
        <v>60000</v>
      </c>
      <c r="G178" s="49">
        <v>40000</v>
      </c>
      <c r="H178" s="12">
        <v>40000</v>
      </c>
      <c r="I178" s="12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14.75" outlineLevel="1">
      <c r="A179" s="54" t="s">
        <v>386</v>
      </c>
      <c r="B179" s="56" t="s">
        <v>387</v>
      </c>
      <c r="C179" s="25" t="s">
        <v>294</v>
      </c>
      <c r="D179" s="57">
        <v>200000</v>
      </c>
      <c r="E179" s="58">
        <v>100000</v>
      </c>
      <c r="F179" s="57">
        <v>200000</v>
      </c>
      <c r="G179" s="49">
        <v>83000</v>
      </c>
      <c r="H179" s="12">
        <v>83000</v>
      </c>
      <c r="I179" s="12">
        <v>83000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14.75" outlineLevel="1">
      <c r="A180" s="54" t="s">
        <v>388</v>
      </c>
      <c r="B180" s="56" t="s">
        <v>389</v>
      </c>
      <c r="C180" s="25" t="s">
        <v>294</v>
      </c>
      <c r="D180" s="57">
        <v>30000</v>
      </c>
      <c r="E180" s="58">
        <v>30000</v>
      </c>
      <c r="F180" s="57">
        <v>30000</v>
      </c>
      <c r="G180" s="49">
        <v>3000</v>
      </c>
      <c r="H180" s="12">
        <v>3000</v>
      </c>
      <c r="I180" s="12">
        <v>3000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7.5" outlineLevel="1">
      <c r="A181" s="54" t="s">
        <v>451</v>
      </c>
      <c r="B181" s="56" t="s">
        <v>452</v>
      </c>
      <c r="C181" s="25" t="s">
        <v>294</v>
      </c>
      <c r="D181" s="57">
        <v>20000</v>
      </c>
      <c r="E181" s="58">
        <v>9996</v>
      </c>
      <c r="F181" s="57">
        <v>20000</v>
      </c>
      <c r="G181" s="49">
        <v>7000</v>
      </c>
      <c r="H181" s="12">
        <v>7000</v>
      </c>
      <c r="I181" s="12">
        <v>7000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7.5" outlineLevel="1">
      <c r="A182" s="54" t="s">
        <v>453</v>
      </c>
      <c r="B182" s="56" t="s">
        <v>454</v>
      </c>
      <c r="C182" s="25" t="s">
        <v>294</v>
      </c>
      <c r="D182" s="57">
        <v>0</v>
      </c>
      <c r="E182" s="58">
        <v>4</v>
      </c>
      <c r="F182" s="57">
        <v>4</v>
      </c>
      <c r="G182" s="49">
        <v>0</v>
      </c>
      <c r="H182" s="12">
        <v>0</v>
      </c>
      <c r="I182" s="12"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14.75" outlineLevel="1">
      <c r="A183" s="54" t="s">
        <v>144</v>
      </c>
      <c r="B183" s="56" t="s">
        <v>356</v>
      </c>
      <c r="C183" s="25" t="s">
        <v>294</v>
      </c>
      <c r="D183" s="57">
        <v>18000</v>
      </c>
      <c r="E183" s="58">
        <v>12253.35</v>
      </c>
      <c r="F183" s="57">
        <v>17996</v>
      </c>
      <c r="G183" s="49">
        <v>33000</v>
      </c>
      <c r="H183" s="12">
        <v>33000</v>
      </c>
      <c r="I183" s="12">
        <v>33000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89.25" outlineLevel="1">
      <c r="A184" s="54" t="s">
        <v>145</v>
      </c>
      <c r="B184" s="56" t="s">
        <v>357</v>
      </c>
      <c r="C184" s="25" t="s">
        <v>294</v>
      </c>
      <c r="D184" s="57">
        <v>1462400</v>
      </c>
      <c r="E184" s="58">
        <v>1166930.18</v>
      </c>
      <c r="F184" s="57">
        <v>1462400</v>
      </c>
      <c r="G184" s="49">
        <v>881700</v>
      </c>
      <c r="H184" s="12">
        <v>881700</v>
      </c>
      <c r="I184" s="12">
        <v>881700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40.25" outlineLevel="1">
      <c r="A185" s="54" t="s">
        <v>455</v>
      </c>
      <c r="B185" s="56" t="s">
        <v>456</v>
      </c>
      <c r="C185" s="25" t="s">
        <v>294</v>
      </c>
      <c r="D185" s="57">
        <v>150000</v>
      </c>
      <c r="E185" s="58">
        <v>120000</v>
      </c>
      <c r="F185" s="57">
        <v>150000</v>
      </c>
      <c r="G185" s="49">
        <v>100000</v>
      </c>
      <c r="H185" s="12">
        <v>100000</v>
      </c>
      <c r="I185" s="12">
        <v>100000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04.25" customHeight="1">
      <c r="A186" s="29" t="s">
        <v>146</v>
      </c>
      <c r="B186" s="30" t="s">
        <v>266</v>
      </c>
      <c r="C186" s="30"/>
      <c r="D186" s="10">
        <f aca="true" t="shared" si="31" ref="D186:I186">SUM(D187:D193)</f>
        <v>310000</v>
      </c>
      <c r="E186" s="10">
        <f t="shared" si="31"/>
        <v>901291.9099999999</v>
      </c>
      <c r="F186" s="10">
        <f t="shared" si="31"/>
        <v>985400</v>
      </c>
      <c r="G186" s="48">
        <f t="shared" si="31"/>
        <v>60300</v>
      </c>
      <c r="H186" s="10">
        <f t="shared" si="31"/>
        <v>60300</v>
      </c>
      <c r="I186" s="10">
        <f t="shared" si="31"/>
        <v>60300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76.5" outlineLevel="1">
      <c r="A187" s="54" t="s">
        <v>148</v>
      </c>
      <c r="B187" s="56" t="s">
        <v>147</v>
      </c>
      <c r="C187" s="25" t="s">
        <v>286</v>
      </c>
      <c r="D187" s="12">
        <v>250000</v>
      </c>
      <c r="E187" s="12">
        <v>230124.13</v>
      </c>
      <c r="F187" s="12">
        <v>250000</v>
      </c>
      <c r="G187" s="49">
        <v>0</v>
      </c>
      <c r="H187" s="13">
        <v>0</v>
      </c>
      <c r="I187" s="26">
        <v>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76.5" outlineLevel="1">
      <c r="A188" s="54" t="s">
        <v>149</v>
      </c>
      <c r="B188" s="56" t="s">
        <v>147</v>
      </c>
      <c r="C188" s="25" t="s">
        <v>283</v>
      </c>
      <c r="D188" s="12">
        <v>60000</v>
      </c>
      <c r="E188" s="12">
        <v>89915.98</v>
      </c>
      <c r="F188" s="12">
        <v>105000</v>
      </c>
      <c r="G188" s="49">
        <v>60300</v>
      </c>
      <c r="H188" s="13">
        <v>60300</v>
      </c>
      <c r="I188" s="26">
        <v>60300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76.5" outlineLevel="1">
      <c r="A189" s="54" t="s">
        <v>457</v>
      </c>
      <c r="B189" s="56" t="s">
        <v>458</v>
      </c>
      <c r="C189" s="25" t="s">
        <v>283</v>
      </c>
      <c r="D189" s="12">
        <v>0</v>
      </c>
      <c r="E189" s="12">
        <v>2000</v>
      </c>
      <c r="F189" s="12">
        <v>30000</v>
      </c>
      <c r="G189" s="49">
        <v>0</v>
      </c>
      <c r="H189" s="13">
        <v>0</v>
      </c>
      <c r="I189" s="26"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76.5" outlineLevel="1">
      <c r="A190" s="54" t="s">
        <v>459</v>
      </c>
      <c r="B190" s="56" t="s">
        <v>147</v>
      </c>
      <c r="C190" s="25" t="s">
        <v>289</v>
      </c>
      <c r="D190" s="12">
        <v>0</v>
      </c>
      <c r="E190" s="12">
        <v>84.5</v>
      </c>
      <c r="F190" s="12">
        <v>169</v>
      </c>
      <c r="G190" s="49">
        <v>0</v>
      </c>
      <c r="H190" s="13">
        <v>0</v>
      </c>
      <c r="I190" s="26">
        <v>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76.5" outlineLevel="1">
      <c r="A191" s="54" t="s">
        <v>460</v>
      </c>
      <c r="B191" s="56" t="s">
        <v>147</v>
      </c>
      <c r="C191" s="25" t="s">
        <v>285</v>
      </c>
      <c r="D191" s="12">
        <v>0</v>
      </c>
      <c r="E191" s="12">
        <v>-108581.76</v>
      </c>
      <c r="F191" s="12">
        <v>-108412.76</v>
      </c>
      <c r="G191" s="49">
        <v>0</v>
      </c>
      <c r="H191" s="13">
        <v>0</v>
      </c>
      <c r="I191" s="26">
        <v>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76.5" outlineLevel="1">
      <c r="A192" s="54" t="s">
        <v>461</v>
      </c>
      <c r="B192" s="56" t="s">
        <v>458</v>
      </c>
      <c r="C192" s="25" t="s">
        <v>285</v>
      </c>
      <c r="D192" s="12">
        <v>0</v>
      </c>
      <c r="E192" s="12">
        <v>687734.34</v>
      </c>
      <c r="F192" s="12">
        <v>708243.76</v>
      </c>
      <c r="G192" s="49">
        <v>0</v>
      </c>
      <c r="H192" s="13">
        <v>0</v>
      </c>
      <c r="I192" s="26">
        <v>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76.5" outlineLevel="1">
      <c r="A193" s="54" t="s">
        <v>462</v>
      </c>
      <c r="B193" s="56" t="s">
        <v>147</v>
      </c>
      <c r="C193" s="25" t="s">
        <v>291</v>
      </c>
      <c r="D193" s="12">
        <v>0</v>
      </c>
      <c r="E193" s="12">
        <v>14.72</v>
      </c>
      <c r="F193" s="12">
        <v>400</v>
      </c>
      <c r="G193" s="49">
        <v>0</v>
      </c>
      <c r="H193" s="13">
        <v>0</v>
      </c>
      <c r="I193" s="26">
        <v>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56.25" customHeight="1">
      <c r="A194" s="29" t="s">
        <v>150</v>
      </c>
      <c r="B194" s="30" t="s">
        <v>267</v>
      </c>
      <c r="C194" s="30"/>
      <c r="D194" s="10">
        <f aca="true" t="shared" si="32" ref="D194:I194">D195+D196</f>
        <v>520000</v>
      </c>
      <c r="E194" s="10">
        <f t="shared" si="32"/>
        <v>473807.98</v>
      </c>
      <c r="F194" s="10">
        <f t="shared" si="32"/>
        <v>590600</v>
      </c>
      <c r="G194" s="48">
        <f t="shared" si="32"/>
        <v>438400</v>
      </c>
      <c r="H194" s="10">
        <f t="shared" si="32"/>
        <v>468400</v>
      </c>
      <c r="I194" s="10">
        <f t="shared" si="32"/>
        <v>468400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51" outlineLevel="1">
      <c r="A195" s="11" t="s">
        <v>151</v>
      </c>
      <c r="B195" s="25" t="s">
        <v>152</v>
      </c>
      <c r="C195" s="25" t="s">
        <v>286</v>
      </c>
      <c r="D195" s="12">
        <v>120000</v>
      </c>
      <c r="E195" s="12">
        <v>89095.84</v>
      </c>
      <c r="F195" s="12">
        <v>120000</v>
      </c>
      <c r="G195" s="49">
        <v>0</v>
      </c>
      <c r="H195" s="13">
        <v>30000</v>
      </c>
      <c r="I195" s="26">
        <v>30000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63.75" outlineLevel="1">
      <c r="A196" s="11" t="s">
        <v>153</v>
      </c>
      <c r="B196" s="25" t="s">
        <v>152</v>
      </c>
      <c r="C196" s="25" t="s">
        <v>283</v>
      </c>
      <c r="D196" s="12">
        <v>400000</v>
      </c>
      <c r="E196" s="12">
        <v>384712.14</v>
      </c>
      <c r="F196" s="12">
        <v>470600</v>
      </c>
      <c r="G196" s="49">
        <v>438400</v>
      </c>
      <c r="H196" s="12">
        <v>438400</v>
      </c>
      <c r="I196" s="12">
        <v>438400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5.5">
      <c r="A197" s="29" t="s">
        <v>154</v>
      </c>
      <c r="B197" s="30" t="s">
        <v>268</v>
      </c>
      <c r="C197" s="30"/>
      <c r="D197" s="10">
        <f aca="true" t="shared" si="33" ref="D197:I197">SUM(D198:D203)</f>
        <v>270872</v>
      </c>
      <c r="E197" s="10">
        <f t="shared" si="33"/>
        <v>134952.25</v>
      </c>
      <c r="F197" s="10">
        <f t="shared" si="33"/>
        <v>240872</v>
      </c>
      <c r="G197" s="48">
        <f t="shared" si="33"/>
        <v>78200</v>
      </c>
      <c r="H197" s="10">
        <f t="shared" si="33"/>
        <v>54400</v>
      </c>
      <c r="I197" s="10">
        <f t="shared" si="33"/>
        <v>67100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40.25" outlineLevel="1">
      <c r="A198" s="54" t="s">
        <v>159</v>
      </c>
      <c r="B198" s="55" t="s">
        <v>390</v>
      </c>
      <c r="C198" s="25" t="s">
        <v>463</v>
      </c>
      <c r="D198" s="44">
        <v>0</v>
      </c>
      <c r="E198" s="45">
        <v>-20000</v>
      </c>
      <c r="F198" s="12">
        <v>-20000</v>
      </c>
      <c r="G198" s="49">
        <v>0</v>
      </c>
      <c r="H198" s="13">
        <v>0</v>
      </c>
      <c r="I198" s="26">
        <v>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40.25" outlineLevel="1">
      <c r="A199" s="54" t="s">
        <v>160</v>
      </c>
      <c r="B199" s="55" t="s">
        <v>390</v>
      </c>
      <c r="C199" s="25" t="s">
        <v>281</v>
      </c>
      <c r="D199" s="44">
        <v>0</v>
      </c>
      <c r="E199" s="45">
        <v>300</v>
      </c>
      <c r="F199" s="12">
        <v>20000</v>
      </c>
      <c r="G199" s="49">
        <v>0</v>
      </c>
      <c r="H199" s="13">
        <v>0</v>
      </c>
      <c r="I199" s="26">
        <v>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76.5" outlineLevel="1">
      <c r="A200" s="54" t="s">
        <v>161</v>
      </c>
      <c r="B200" s="55" t="s">
        <v>162</v>
      </c>
      <c r="C200" s="25" t="s">
        <v>281</v>
      </c>
      <c r="D200" s="44">
        <v>4000</v>
      </c>
      <c r="E200" s="45">
        <v>-7906.96</v>
      </c>
      <c r="F200" s="12">
        <v>-8000</v>
      </c>
      <c r="G200" s="49">
        <v>0</v>
      </c>
      <c r="H200" s="13">
        <v>0</v>
      </c>
      <c r="I200" s="26">
        <v>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40.25" outlineLevel="1">
      <c r="A201" s="54" t="s">
        <v>163</v>
      </c>
      <c r="B201" s="55" t="s">
        <v>390</v>
      </c>
      <c r="C201" s="25" t="s">
        <v>464</v>
      </c>
      <c r="D201" s="44">
        <v>190372</v>
      </c>
      <c r="E201" s="45">
        <v>15972.78</v>
      </c>
      <c r="F201" s="12">
        <v>100072</v>
      </c>
      <c r="G201" s="49">
        <v>0</v>
      </c>
      <c r="H201" s="13">
        <v>0</v>
      </c>
      <c r="I201" s="26">
        <v>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63.75" outlineLevel="1">
      <c r="A202" s="54" t="s">
        <v>155</v>
      </c>
      <c r="B202" s="55" t="s">
        <v>156</v>
      </c>
      <c r="C202" s="25" t="s">
        <v>286</v>
      </c>
      <c r="D202" s="44">
        <v>50000</v>
      </c>
      <c r="E202" s="45">
        <v>47786.43</v>
      </c>
      <c r="F202" s="12">
        <v>50000</v>
      </c>
      <c r="G202" s="49">
        <v>30000</v>
      </c>
      <c r="H202" s="13">
        <v>0</v>
      </c>
      <c r="I202" s="26">
        <v>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51" outlineLevel="1">
      <c r="A203" s="54" t="s">
        <v>157</v>
      </c>
      <c r="B203" s="55" t="s">
        <v>158</v>
      </c>
      <c r="C203" s="25" t="s">
        <v>291</v>
      </c>
      <c r="D203" s="44">
        <v>26500</v>
      </c>
      <c r="E203" s="45">
        <v>98800</v>
      </c>
      <c r="F203" s="12">
        <v>98800</v>
      </c>
      <c r="G203" s="49">
        <v>48200</v>
      </c>
      <c r="H203" s="13">
        <v>54400</v>
      </c>
      <c r="I203" s="26">
        <v>67100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">
      <c r="A204" s="8" t="s">
        <v>164</v>
      </c>
      <c r="B204" s="6" t="s">
        <v>269</v>
      </c>
      <c r="C204" s="6"/>
      <c r="D204" s="9">
        <f aca="true" t="shared" si="34" ref="D204:I204">D205+D210</f>
        <v>0</v>
      </c>
      <c r="E204" s="9">
        <f t="shared" si="34"/>
        <v>215667.83999999997</v>
      </c>
      <c r="F204" s="9">
        <f t="shared" si="34"/>
        <v>0</v>
      </c>
      <c r="G204" s="47">
        <f t="shared" si="34"/>
        <v>0</v>
      </c>
      <c r="H204" s="9">
        <f t="shared" si="34"/>
        <v>0</v>
      </c>
      <c r="I204" s="9">
        <f t="shared" si="34"/>
        <v>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">
      <c r="A205" s="29" t="s">
        <v>165</v>
      </c>
      <c r="B205" s="30" t="s">
        <v>270</v>
      </c>
      <c r="C205" s="30"/>
      <c r="D205" s="10">
        <f aca="true" t="shared" si="35" ref="D205:I205">D206+D207+D208+D209</f>
        <v>0</v>
      </c>
      <c r="E205" s="10">
        <f t="shared" si="35"/>
        <v>60916.87999999999</v>
      </c>
      <c r="F205" s="10">
        <f t="shared" si="35"/>
        <v>0</v>
      </c>
      <c r="G205" s="48">
        <f t="shared" si="35"/>
        <v>0</v>
      </c>
      <c r="H205" s="10">
        <f t="shared" si="35"/>
        <v>0</v>
      </c>
      <c r="I205" s="10">
        <f t="shared" si="35"/>
        <v>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51" outlineLevel="1">
      <c r="A206" s="11" t="s">
        <v>166</v>
      </c>
      <c r="B206" s="25" t="s">
        <v>167</v>
      </c>
      <c r="C206" s="25" t="s">
        <v>286</v>
      </c>
      <c r="D206" s="12">
        <v>0</v>
      </c>
      <c r="E206" s="12">
        <v>197</v>
      </c>
      <c r="F206" s="12">
        <v>0</v>
      </c>
      <c r="G206" s="69">
        <v>0</v>
      </c>
      <c r="H206" s="13">
        <v>0</v>
      </c>
      <c r="I206" s="13"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63.75" outlineLevel="1">
      <c r="A207" s="11" t="s">
        <v>168</v>
      </c>
      <c r="B207" s="25" t="s">
        <v>167</v>
      </c>
      <c r="C207" s="25" t="s">
        <v>283</v>
      </c>
      <c r="D207" s="12">
        <v>0</v>
      </c>
      <c r="E207" s="12">
        <v>25123.75</v>
      </c>
      <c r="F207" s="12">
        <v>0</v>
      </c>
      <c r="G207" s="69">
        <v>0</v>
      </c>
      <c r="H207" s="13">
        <v>0</v>
      </c>
      <c r="I207" s="13">
        <v>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63.75" outlineLevel="1">
      <c r="A208" s="11" t="s">
        <v>169</v>
      </c>
      <c r="B208" s="25" t="s">
        <v>167</v>
      </c>
      <c r="C208" s="25" t="s">
        <v>285</v>
      </c>
      <c r="D208" s="12">
        <v>0</v>
      </c>
      <c r="E208" s="12">
        <v>40312.24</v>
      </c>
      <c r="F208" s="12">
        <v>0</v>
      </c>
      <c r="G208" s="49">
        <v>0</v>
      </c>
      <c r="H208" s="13">
        <v>0</v>
      </c>
      <c r="I208" s="26">
        <v>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51" outlineLevel="1">
      <c r="A209" s="11" t="s">
        <v>465</v>
      </c>
      <c r="B209" s="25" t="s">
        <v>167</v>
      </c>
      <c r="C209" s="25" t="s">
        <v>292</v>
      </c>
      <c r="D209" s="12">
        <v>0</v>
      </c>
      <c r="E209" s="12">
        <v>-4716.11</v>
      </c>
      <c r="F209" s="12">
        <v>0</v>
      </c>
      <c r="G209" s="49">
        <v>0</v>
      </c>
      <c r="H209" s="13">
        <v>0</v>
      </c>
      <c r="I209" s="26"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5">
      <c r="A210" s="29" t="s">
        <v>170</v>
      </c>
      <c r="B210" s="30" t="s">
        <v>271</v>
      </c>
      <c r="C210" s="30"/>
      <c r="D210" s="10">
        <f aca="true" t="shared" si="36" ref="D210:I210">D211+D212+D213</f>
        <v>0</v>
      </c>
      <c r="E210" s="10">
        <f t="shared" si="36"/>
        <v>154750.96</v>
      </c>
      <c r="F210" s="10">
        <f t="shared" si="36"/>
        <v>0</v>
      </c>
      <c r="G210" s="48">
        <f t="shared" si="36"/>
        <v>0</v>
      </c>
      <c r="H210" s="10">
        <f t="shared" si="36"/>
        <v>0</v>
      </c>
      <c r="I210" s="10">
        <f t="shared" si="36"/>
        <v>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25.5" hidden="1">
      <c r="A211" s="11" t="s">
        <v>171</v>
      </c>
      <c r="B211" s="25" t="s">
        <v>172</v>
      </c>
      <c r="C211" s="25"/>
      <c r="D211" s="12"/>
      <c r="E211" s="12"/>
      <c r="F211" s="12"/>
      <c r="G211" s="49"/>
      <c r="H211" s="13"/>
      <c r="I211" s="26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25.5" hidden="1">
      <c r="A212" s="11" t="s">
        <v>173</v>
      </c>
      <c r="B212" s="25" t="s">
        <v>172</v>
      </c>
      <c r="C212" s="25"/>
      <c r="D212" s="12"/>
      <c r="E212" s="12"/>
      <c r="F212" s="12"/>
      <c r="G212" s="49"/>
      <c r="H212" s="13"/>
      <c r="I212" s="26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63.75" outlineLevel="1">
      <c r="A213" s="11" t="s">
        <v>174</v>
      </c>
      <c r="B213" s="25" t="s">
        <v>172</v>
      </c>
      <c r="C213" s="25" t="s">
        <v>285</v>
      </c>
      <c r="D213" s="12">
        <v>0</v>
      </c>
      <c r="E213" s="12">
        <v>154750.96</v>
      </c>
      <c r="F213" s="12">
        <v>0</v>
      </c>
      <c r="G213" s="49">
        <v>0</v>
      </c>
      <c r="H213" s="13">
        <v>0</v>
      </c>
      <c r="I213" s="26">
        <v>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">
      <c r="A214" s="14" t="s">
        <v>175</v>
      </c>
      <c r="B214" s="15" t="s">
        <v>272</v>
      </c>
      <c r="C214" s="15"/>
      <c r="D214" s="16">
        <f aca="true" t="shared" si="37" ref="D214:I214">D215+D254+D262+D265+D260</f>
        <v>3517525958.02</v>
      </c>
      <c r="E214" s="16">
        <f t="shared" si="37"/>
        <v>2510398973.04</v>
      </c>
      <c r="F214" s="16">
        <f t="shared" si="37"/>
        <v>4019294208.2399993</v>
      </c>
      <c r="G214" s="66">
        <f t="shared" si="37"/>
        <v>3265055725.1</v>
      </c>
      <c r="H214" s="16">
        <f t="shared" si="37"/>
        <v>2920036940</v>
      </c>
      <c r="I214" s="16">
        <f t="shared" si="37"/>
        <v>2813758664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38.25" customHeight="1">
      <c r="A215" s="8" t="s">
        <v>176</v>
      </c>
      <c r="B215" s="6" t="s">
        <v>273</v>
      </c>
      <c r="C215" s="6"/>
      <c r="D215" s="9">
        <f aca="true" t="shared" si="38" ref="D215:I215">D216+D221+D240+D250</f>
        <v>3517239786.02</v>
      </c>
      <c r="E215" s="9">
        <f t="shared" si="38"/>
        <v>2510355328.14</v>
      </c>
      <c r="F215" s="9">
        <f t="shared" si="38"/>
        <v>4019227327.7799997</v>
      </c>
      <c r="G215" s="47">
        <f t="shared" si="38"/>
        <v>3265055725.1</v>
      </c>
      <c r="H215" s="9">
        <f t="shared" si="38"/>
        <v>2920036940</v>
      </c>
      <c r="I215" s="9">
        <f t="shared" si="38"/>
        <v>2813758664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32.25" customHeight="1">
      <c r="A216" s="29" t="s">
        <v>177</v>
      </c>
      <c r="B216" s="30" t="s">
        <v>274</v>
      </c>
      <c r="C216" s="30"/>
      <c r="D216" s="10">
        <f aca="true" t="shared" si="39" ref="D216:I216">D217+D218+D219+D220</f>
        <v>864760940</v>
      </c>
      <c r="E216" s="10">
        <f t="shared" si="39"/>
        <v>662987890.06</v>
      </c>
      <c r="F216" s="10">
        <f t="shared" si="39"/>
        <v>866038093.13</v>
      </c>
      <c r="G216" s="48">
        <f t="shared" si="39"/>
        <v>868175500</v>
      </c>
      <c r="H216" s="10">
        <f t="shared" si="39"/>
        <v>526951900</v>
      </c>
      <c r="I216" s="10">
        <f t="shared" si="39"/>
        <v>498263000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51" outlineLevel="1">
      <c r="A217" s="11" t="s">
        <v>178</v>
      </c>
      <c r="B217" s="25" t="s">
        <v>179</v>
      </c>
      <c r="C217" s="25" t="s">
        <v>292</v>
      </c>
      <c r="D217" s="50">
        <v>599906600</v>
      </c>
      <c r="E217" s="51">
        <v>449929950.03</v>
      </c>
      <c r="F217" s="50">
        <v>599906600</v>
      </c>
      <c r="G217" s="49">
        <v>642910400</v>
      </c>
      <c r="H217" s="13">
        <v>526951900</v>
      </c>
      <c r="I217" s="26">
        <v>498263000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51" outlineLevel="1">
      <c r="A218" s="11" t="s">
        <v>180</v>
      </c>
      <c r="B218" s="25" t="s">
        <v>181</v>
      </c>
      <c r="C218" s="25" t="s">
        <v>292</v>
      </c>
      <c r="D218" s="50">
        <v>207185600</v>
      </c>
      <c r="E218" s="51">
        <v>155389200.03</v>
      </c>
      <c r="F218" s="50">
        <v>207185600</v>
      </c>
      <c r="G218" s="49">
        <v>225265100</v>
      </c>
      <c r="H218" s="13">
        <v>0</v>
      </c>
      <c r="I218" s="13"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38.25" hidden="1" outlineLevel="1">
      <c r="A219" s="11" t="s">
        <v>182</v>
      </c>
      <c r="B219" s="25" t="s">
        <v>183</v>
      </c>
      <c r="C219" s="25"/>
      <c r="D219" s="50"/>
      <c r="E219" s="59"/>
      <c r="F219" s="50"/>
      <c r="G219" s="49"/>
      <c r="H219" s="13"/>
      <c r="I219" s="13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51" outlineLevel="1">
      <c r="A220" s="11" t="s">
        <v>184</v>
      </c>
      <c r="B220" s="25" t="s">
        <v>185</v>
      </c>
      <c r="C220" s="25" t="s">
        <v>292</v>
      </c>
      <c r="D220" s="12">
        <v>57668740</v>
      </c>
      <c r="E220" s="12">
        <v>57668740</v>
      </c>
      <c r="F220" s="12">
        <v>58945893.13</v>
      </c>
      <c r="G220" s="49">
        <v>0</v>
      </c>
      <c r="H220" s="13">
        <v>0</v>
      </c>
      <c r="I220" s="13">
        <v>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31.5" customHeight="1">
      <c r="A221" s="29" t="s">
        <v>186</v>
      </c>
      <c r="B221" s="30" t="s">
        <v>275</v>
      </c>
      <c r="C221" s="30"/>
      <c r="D221" s="10">
        <f aca="true" t="shared" si="40" ref="D221:I221">SUM(D222:D239)</f>
        <v>743865989.22</v>
      </c>
      <c r="E221" s="10">
        <f t="shared" si="40"/>
        <v>435553108.97</v>
      </c>
      <c r="F221" s="10">
        <f t="shared" si="40"/>
        <v>1199777012.22</v>
      </c>
      <c r="G221" s="48">
        <f t="shared" si="40"/>
        <v>528840606.1</v>
      </c>
      <c r="H221" s="10">
        <f t="shared" si="40"/>
        <v>523269959</v>
      </c>
      <c r="I221" s="10">
        <f t="shared" si="40"/>
        <v>513341983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51" outlineLevel="1">
      <c r="A222" s="43" t="s">
        <v>193</v>
      </c>
      <c r="B222" s="32" t="s">
        <v>194</v>
      </c>
      <c r="C222" s="25" t="s">
        <v>286</v>
      </c>
      <c r="D222" s="50">
        <v>2400000</v>
      </c>
      <c r="E222" s="51">
        <v>2400000</v>
      </c>
      <c r="F222" s="12">
        <f>800000+800000+800000</f>
        <v>2400000</v>
      </c>
      <c r="G222" s="49">
        <v>0</v>
      </c>
      <c r="H222" s="12">
        <v>0</v>
      </c>
      <c r="I222" s="12">
        <v>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02" outlineLevel="1">
      <c r="A223" s="43" t="s">
        <v>187</v>
      </c>
      <c r="B223" s="32" t="s">
        <v>188</v>
      </c>
      <c r="C223" s="25" t="s">
        <v>283</v>
      </c>
      <c r="D223" s="50">
        <v>49455411.61</v>
      </c>
      <c r="E223" s="51">
        <v>0</v>
      </c>
      <c r="F223" s="12">
        <v>49455411.61</v>
      </c>
      <c r="G223" s="49">
        <v>8884107.41</v>
      </c>
      <c r="H223" s="12">
        <v>0</v>
      </c>
      <c r="I223" s="12">
        <v>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76.5" outlineLevel="1">
      <c r="A224" s="43" t="s">
        <v>189</v>
      </c>
      <c r="B224" s="32" t="s">
        <v>190</v>
      </c>
      <c r="C224" s="25" t="s">
        <v>283</v>
      </c>
      <c r="D224" s="50">
        <v>2082333.13</v>
      </c>
      <c r="E224" s="51">
        <v>0</v>
      </c>
      <c r="F224" s="12">
        <v>2082333.13</v>
      </c>
      <c r="G224" s="49">
        <v>374067.69</v>
      </c>
      <c r="H224" s="12">
        <v>0</v>
      </c>
      <c r="I224" s="12">
        <v>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63.75" outlineLevel="1">
      <c r="A225" s="43" t="s">
        <v>191</v>
      </c>
      <c r="B225" s="32" t="s">
        <v>192</v>
      </c>
      <c r="C225" s="25" t="s">
        <v>283</v>
      </c>
      <c r="D225" s="50">
        <v>46753124</v>
      </c>
      <c r="E225" s="51">
        <v>43382890.56</v>
      </c>
      <c r="F225" s="12">
        <v>46753124</v>
      </c>
      <c r="G225" s="49">
        <f>33694352.48+30259359.52</f>
        <v>63953712</v>
      </c>
      <c r="H225" s="13">
        <f>34748645.46+28846169.54</f>
        <v>63594815</v>
      </c>
      <c r="I225" s="26">
        <f>34413499.62+28846169.38</f>
        <v>63259669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50.25" customHeight="1" outlineLevel="1">
      <c r="A226" s="43" t="s">
        <v>195</v>
      </c>
      <c r="B226" s="32" t="s">
        <v>194</v>
      </c>
      <c r="C226" s="25" t="s">
        <v>283</v>
      </c>
      <c r="D226" s="50">
        <v>187171506.8</v>
      </c>
      <c r="E226" s="51">
        <v>62029759.93</v>
      </c>
      <c r="F226" s="12">
        <f>1919110.28+75781000+1000000+730195.92+516000.6+42499400+64725800</f>
        <v>187171506.8</v>
      </c>
      <c r="G226" s="49">
        <f>901080+42499400</f>
        <v>43400480</v>
      </c>
      <c r="H226" s="13">
        <f>887650+42499400</f>
        <v>43387050</v>
      </c>
      <c r="I226" s="26">
        <f>856420+42499400</f>
        <v>43355820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63.75" outlineLevel="1">
      <c r="A227" s="43" t="s">
        <v>196</v>
      </c>
      <c r="B227" s="32" t="s">
        <v>194</v>
      </c>
      <c r="C227" s="25" t="s">
        <v>288</v>
      </c>
      <c r="D227" s="50">
        <v>108930.47</v>
      </c>
      <c r="E227" s="51">
        <v>0</v>
      </c>
      <c r="F227" s="12">
        <v>108930.47</v>
      </c>
      <c r="G227" s="49">
        <v>0</v>
      </c>
      <c r="H227" s="12">
        <v>0</v>
      </c>
      <c r="I227" s="12">
        <v>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51" outlineLevel="1">
      <c r="A228" s="54" t="s">
        <v>466</v>
      </c>
      <c r="B228" s="55" t="s">
        <v>467</v>
      </c>
      <c r="C228" s="25" t="s">
        <v>289</v>
      </c>
      <c r="D228" s="50">
        <v>585230</v>
      </c>
      <c r="E228" s="51">
        <v>585230</v>
      </c>
      <c r="F228" s="12">
        <v>585230</v>
      </c>
      <c r="G228" s="49">
        <v>0</v>
      </c>
      <c r="H228" s="12">
        <v>0</v>
      </c>
      <c r="I228" s="12">
        <v>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51" outlineLevel="1">
      <c r="A229" s="54" t="s">
        <v>468</v>
      </c>
      <c r="B229" s="56" t="s">
        <v>469</v>
      </c>
      <c r="C229" s="25" t="s">
        <v>289</v>
      </c>
      <c r="D229" s="50">
        <v>4919368.42</v>
      </c>
      <c r="E229" s="51">
        <v>4919368.42</v>
      </c>
      <c r="F229" s="12">
        <v>4919368.42</v>
      </c>
      <c r="G229" s="49">
        <v>0</v>
      </c>
      <c r="H229" s="12">
        <v>0</v>
      </c>
      <c r="I229" s="12">
        <v>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51" outlineLevel="1">
      <c r="A230" s="43" t="s">
        <v>197</v>
      </c>
      <c r="B230" s="32" t="s">
        <v>194</v>
      </c>
      <c r="C230" s="25" t="s">
        <v>289</v>
      </c>
      <c r="D230" s="50">
        <v>70171880.79</v>
      </c>
      <c r="E230" s="51">
        <v>55767478.52</v>
      </c>
      <c r="F230" s="12">
        <f>69999800+172080.79</f>
        <v>70171880.79</v>
      </c>
      <c r="G230" s="49">
        <v>81469400</v>
      </c>
      <c r="H230" s="13">
        <v>81469400</v>
      </c>
      <c r="I230" s="26">
        <v>81469400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63.75" outlineLevel="1">
      <c r="A231" s="43" t="s">
        <v>198</v>
      </c>
      <c r="B231" s="32" t="s">
        <v>194</v>
      </c>
      <c r="C231" s="25" t="s">
        <v>392</v>
      </c>
      <c r="D231" s="50">
        <v>1039212</v>
      </c>
      <c r="E231" s="51">
        <v>1039212</v>
      </c>
      <c r="F231" s="12">
        <v>1039212</v>
      </c>
      <c r="G231" s="49">
        <v>0</v>
      </c>
      <c r="H231" s="12">
        <v>0</v>
      </c>
      <c r="I231" s="12">
        <v>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55.5" customHeight="1" outlineLevel="1">
      <c r="A232" s="43" t="s">
        <v>395</v>
      </c>
      <c r="B232" s="32" t="s">
        <v>396</v>
      </c>
      <c r="C232" s="25" t="s">
        <v>291</v>
      </c>
      <c r="D232" s="50">
        <v>21444300</v>
      </c>
      <c r="E232" s="51">
        <v>21444300</v>
      </c>
      <c r="F232" s="12">
        <v>21444300</v>
      </c>
      <c r="G232" s="49">
        <v>0</v>
      </c>
      <c r="H232" s="12">
        <v>0</v>
      </c>
      <c r="I232" s="12">
        <v>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63.75" outlineLevel="1">
      <c r="A233" s="43" t="s">
        <v>391</v>
      </c>
      <c r="B233" s="32" t="s">
        <v>393</v>
      </c>
      <c r="C233" s="25" t="s">
        <v>291</v>
      </c>
      <c r="D233" s="50">
        <v>54132300</v>
      </c>
      <c r="E233" s="51">
        <v>35282300</v>
      </c>
      <c r="F233" s="12">
        <v>54132300</v>
      </c>
      <c r="G233" s="49">
        <f>35812151.95+13926948.05</f>
        <v>49739100</v>
      </c>
      <c r="H233" s="13">
        <f>35810639.97+13926360.03</f>
        <v>49737000</v>
      </c>
      <c r="I233" s="26">
        <f>34538965.98+10316834.02</f>
        <v>44855800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55.5" customHeight="1" outlineLevel="1">
      <c r="A234" s="43" t="s">
        <v>397</v>
      </c>
      <c r="B234" s="32" t="s">
        <v>398</v>
      </c>
      <c r="C234" s="25" t="s">
        <v>291</v>
      </c>
      <c r="D234" s="50">
        <v>0</v>
      </c>
      <c r="E234" s="51">
        <v>0</v>
      </c>
      <c r="F234" s="12">
        <v>0</v>
      </c>
      <c r="G234" s="49">
        <f>560783.44+29516.56</f>
        <v>590300</v>
      </c>
      <c r="H234" s="13">
        <v>0</v>
      </c>
      <c r="I234" s="26">
        <v>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51" outlineLevel="1">
      <c r="A235" s="43" t="s">
        <v>199</v>
      </c>
      <c r="B235" s="32" t="s">
        <v>194</v>
      </c>
      <c r="C235" s="25" t="s">
        <v>291</v>
      </c>
      <c r="D235" s="50">
        <v>35366400</v>
      </c>
      <c r="E235" s="51">
        <v>35366400</v>
      </c>
      <c r="F235" s="12">
        <f>3164100+1494000+600000+600000+22692000+6816300</f>
        <v>35366400</v>
      </c>
      <c r="G235" s="49">
        <f>3164100+7001100+4059400</f>
        <v>14224600</v>
      </c>
      <c r="H235" s="13">
        <f>3164100+5000000+6681500+4059400</f>
        <v>18905000</v>
      </c>
      <c r="I235" s="12">
        <f>3164100+7001100+4059400</f>
        <v>14224600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51" outlineLevel="1">
      <c r="A236" s="43" t="s">
        <v>200</v>
      </c>
      <c r="B236" s="32" t="s">
        <v>194</v>
      </c>
      <c r="C236" s="25" t="s">
        <v>292</v>
      </c>
      <c r="D236" s="50">
        <v>268235992</v>
      </c>
      <c r="E236" s="51">
        <v>173336169.54</v>
      </c>
      <c r="F236" s="12">
        <f>90000+90000+37800+88200+141412900+130255981+452172134</f>
        <v>724147015</v>
      </c>
      <c r="G236" s="49">
        <f>113480463+2169576+150554800</f>
        <v>266204839</v>
      </c>
      <c r="H236" s="12">
        <f>113409776+2212118+150554800</f>
        <v>266176694</v>
      </c>
      <c r="I236" s="12">
        <f>150554800+113409776+2212118</f>
        <v>266176694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" hidden="1">
      <c r="A237" s="11"/>
      <c r="B237" s="25"/>
      <c r="C237" s="25"/>
      <c r="D237" s="12"/>
      <c r="E237" s="12"/>
      <c r="F237" s="12"/>
      <c r="G237" s="49"/>
      <c r="H237" s="13"/>
      <c r="I237" s="26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" hidden="1">
      <c r="A238" s="11"/>
      <c r="B238" s="25"/>
      <c r="C238" s="25"/>
      <c r="D238" s="12"/>
      <c r="E238" s="12"/>
      <c r="F238" s="12"/>
      <c r="G238" s="49"/>
      <c r="H238" s="13"/>
      <c r="I238" s="26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" hidden="1">
      <c r="A239" s="11"/>
      <c r="B239" s="25"/>
      <c r="C239" s="25"/>
      <c r="D239" s="12"/>
      <c r="E239" s="12"/>
      <c r="F239" s="12"/>
      <c r="G239" s="49"/>
      <c r="H239" s="13"/>
      <c r="I239" s="26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30" customHeight="1">
      <c r="A240" s="29" t="s">
        <v>201</v>
      </c>
      <c r="B240" s="30" t="s">
        <v>276</v>
      </c>
      <c r="C240" s="30"/>
      <c r="D240" s="10">
        <f aca="true" t="shared" si="41" ref="D240:I240">SUM(D241:D249)</f>
        <v>1833220056.8</v>
      </c>
      <c r="E240" s="10">
        <f t="shared" si="41"/>
        <v>1357233379.11</v>
      </c>
      <c r="F240" s="10">
        <f t="shared" si="41"/>
        <v>1833507605.8</v>
      </c>
      <c r="G240" s="48">
        <f t="shared" si="41"/>
        <v>1802157719</v>
      </c>
      <c r="H240" s="10">
        <f t="shared" si="41"/>
        <v>1802153681</v>
      </c>
      <c r="I240" s="10">
        <f t="shared" si="41"/>
        <v>1802153681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51" outlineLevel="1">
      <c r="A241" s="43" t="s">
        <v>202</v>
      </c>
      <c r="B241" s="32" t="s">
        <v>203</v>
      </c>
      <c r="C241" s="25" t="s">
        <v>286</v>
      </c>
      <c r="D241" s="44">
        <v>2848131</v>
      </c>
      <c r="E241" s="45">
        <v>2119593</v>
      </c>
      <c r="F241" s="12">
        <f>66000+9400+2750731+22000</f>
        <v>2848131</v>
      </c>
      <c r="G241" s="49">
        <f>3434100+27500+82400+11700</f>
        <v>3555700</v>
      </c>
      <c r="H241" s="13">
        <f>3434100+27500+82400+11700</f>
        <v>3555700</v>
      </c>
      <c r="I241" s="26">
        <f>3434100+27500+82400+11700</f>
        <v>3555700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63.75" outlineLevel="1">
      <c r="A242" s="43" t="s">
        <v>209</v>
      </c>
      <c r="B242" s="32" t="s">
        <v>210</v>
      </c>
      <c r="C242" s="25" t="s">
        <v>286</v>
      </c>
      <c r="D242" s="44">
        <v>797016</v>
      </c>
      <c r="E242" s="45">
        <v>168782.4</v>
      </c>
      <c r="F242" s="12">
        <v>797016</v>
      </c>
      <c r="G242" s="49">
        <v>35640</v>
      </c>
      <c r="H242" s="13">
        <v>31602</v>
      </c>
      <c r="I242" s="26">
        <v>31602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76.5" outlineLevel="1">
      <c r="A243" s="43" t="s">
        <v>211</v>
      </c>
      <c r="B243" s="32" t="s">
        <v>212</v>
      </c>
      <c r="C243" s="25" t="s">
        <v>286</v>
      </c>
      <c r="D243" s="44">
        <v>1085760</v>
      </c>
      <c r="E243" s="45">
        <v>0</v>
      </c>
      <c r="F243" s="44">
        <v>1085760</v>
      </c>
      <c r="G243" s="49">
        <v>1297044</v>
      </c>
      <c r="H243" s="13">
        <v>1297044</v>
      </c>
      <c r="I243" s="26">
        <v>1297044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51" hidden="1" outlineLevel="1">
      <c r="A244" s="43" t="s">
        <v>213</v>
      </c>
      <c r="B244" s="32" t="s">
        <v>214</v>
      </c>
      <c r="C244" s="25" t="s">
        <v>286</v>
      </c>
      <c r="D244" s="44"/>
      <c r="E244" s="45"/>
      <c r="F244" s="44"/>
      <c r="G244" s="49"/>
      <c r="H244" s="13"/>
      <c r="I244" s="26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63.75" outlineLevel="1">
      <c r="A245" s="43" t="s">
        <v>204</v>
      </c>
      <c r="B245" s="32" t="s">
        <v>203</v>
      </c>
      <c r="C245" s="25" t="s">
        <v>283</v>
      </c>
      <c r="D245" s="44">
        <v>4665349.8</v>
      </c>
      <c r="E245" s="45">
        <v>4619674.76</v>
      </c>
      <c r="F245" s="12">
        <v>4952898.8</v>
      </c>
      <c r="G245" s="49">
        <f>32200+2166021+1354214+5700</f>
        <v>3558135</v>
      </c>
      <c r="H245" s="12">
        <f>32200+2166021+1354214+5700</f>
        <v>3558135</v>
      </c>
      <c r="I245" s="12">
        <f>32200+2166021+1354214+5700</f>
        <v>3558135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63.75" outlineLevel="1">
      <c r="A246" s="43" t="s">
        <v>205</v>
      </c>
      <c r="B246" s="32" t="s">
        <v>203</v>
      </c>
      <c r="C246" s="25" t="s">
        <v>288</v>
      </c>
      <c r="D246" s="44">
        <v>10416800</v>
      </c>
      <c r="E246" s="45">
        <v>7620403.95</v>
      </c>
      <c r="F246" s="12">
        <f>10370100+46700</f>
        <v>10416800</v>
      </c>
      <c r="G246" s="49">
        <f>12880600+58400</f>
        <v>12939000</v>
      </c>
      <c r="H246" s="12">
        <f>12880600+58400</f>
        <v>12939000</v>
      </c>
      <c r="I246" s="12">
        <f>12880600+58400</f>
        <v>12939000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76.5" outlineLevel="1">
      <c r="A247" s="43" t="s">
        <v>207</v>
      </c>
      <c r="B247" s="32" t="s">
        <v>208</v>
      </c>
      <c r="C247" s="25" t="s">
        <v>291</v>
      </c>
      <c r="D247" s="44">
        <v>19123800</v>
      </c>
      <c r="E247" s="45">
        <v>13800000</v>
      </c>
      <c r="F247" s="12">
        <v>19123800</v>
      </c>
      <c r="G247" s="49">
        <v>16494500</v>
      </c>
      <c r="H247" s="12">
        <v>16494500</v>
      </c>
      <c r="I247" s="12">
        <v>16494500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51" outlineLevel="1">
      <c r="A248" s="43" t="s">
        <v>215</v>
      </c>
      <c r="B248" s="32" t="s">
        <v>216</v>
      </c>
      <c r="C248" s="25" t="s">
        <v>291</v>
      </c>
      <c r="D248" s="44">
        <v>1787983200</v>
      </c>
      <c r="E248" s="45">
        <v>1325000000</v>
      </c>
      <c r="F248" s="12">
        <v>1787983200</v>
      </c>
      <c r="G248" s="49">
        <v>1758777700</v>
      </c>
      <c r="H248" s="12">
        <v>1758777700</v>
      </c>
      <c r="I248" s="12">
        <v>1758777700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51" outlineLevel="1">
      <c r="A249" s="43" t="s">
        <v>206</v>
      </c>
      <c r="B249" s="32" t="s">
        <v>203</v>
      </c>
      <c r="C249" s="25" t="s">
        <v>292</v>
      </c>
      <c r="D249" s="44">
        <v>6300000</v>
      </c>
      <c r="E249" s="45">
        <v>3904925</v>
      </c>
      <c r="F249" s="12">
        <v>6300000</v>
      </c>
      <c r="G249" s="49">
        <v>5500000</v>
      </c>
      <c r="H249" s="12">
        <v>5500000</v>
      </c>
      <c r="I249" s="12">
        <v>5500000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">
      <c r="A250" s="29" t="s">
        <v>217</v>
      </c>
      <c r="B250" s="30" t="s">
        <v>277</v>
      </c>
      <c r="C250" s="30"/>
      <c r="D250" s="10">
        <f aca="true" t="shared" si="42" ref="D250:I250">D251+D252+D253</f>
        <v>75392800</v>
      </c>
      <c r="E250" s="10">
        <f t="shared" si="42"/>
        <v>54580950</v>
      </c>
      <c r="F250" s="10">
        <f t="shared" si="42"/>
        <v>119904616.63</v>
      </c>
      <c r="G250" s="48">
        <f t="shared" si="42"/>
        <v>65881900</v>
      </c>
      <c r="H250" s="10">
        <f t="shared" si="42"/>
        <v>67661400</v>
      </c>
      <c r="I250" s="10">
        <f t="shared" si="42"/>
        <v>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63.75" outlineLevel="1">
      <c r="A251" s="54" t="s">
        <v>470</v>
      </c>
      <c r="B251" s="56" t="s">
        <v>471</v>
      </c>
      <c r="C251" s="25" t="s">
        <v>283</v>
      </c>
      <c r="D251" s="44">
        <v>9510900</v>
      </c>
      <c r="E251" s="45">
        <v>4755450</v>
      </c>
      <c r="F251" s="12">
        <f>9510900+40925574</f>
        <v>50436474</v>
      </c>
      <c r="G251" s="49">
        <v>0</v>
      </c>
      <c r="H251" s="13">
        <v>0</v>
      </c>
      <c r="I251" s="13">
        <v>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63.75" outlineLevel="1">
      <c r="A252" s="54" t="s">
        <v>482</v>
      </c>
      <c r="B252" s="56" t="s">
        <v>471</v>
      </c>
      <c r="C252" s="25" t="s">
        <v>290</v>
      </c>
      <c r="D252" s="44">
        <v>0</v>
      </c>
      <c r="E252" s="45">
        <v>0</v>
      </c>
      <c r="F252" s="12">
        <v>3586242.63</v>
      </c>
      <c r="G252" s="49">
        <v>0</v>
      </c>
      <c r="H252" s="13">
        <v>0</v>
      </c>
      <c r="I252" s="13">
        <v>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63.75" outlineLevel="1">
      <c r="A253" s="31" t="s">
        <v>218</v>
      </c>
      <c r="B253" s="32" t="s">
        <v>394</v>
      </c>
      <c r="C253" s="25" t="s">
        <v>291</v>
      </c>
      <c r="D253" s="44">
        <v>65881900</v>
      </c>
      <c r="E253" s="45">
        <v>49825500</v>
      </c>
      <c r="F253" s="12">
        <v>65881900</v>
      </c>
      <c r="G253" s="49">
        <v>65881900</v>
      </c>
      <c r="H253" s="13">
        <v>67661400</v>
      </c>
      <c r="I253" s="13">
        <v>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">
      <c r="A254" s="8" t="s">
        <v>219</v>
      </c>
      <c r="B254" s="6" t="s">
        <v>278</v>
      </c>
      <c r="C254" s="6"/>
      <c r="D254" s="9">
        <f>D255</f>
        <v>286172</v>
      </c>
      <c r="E254" s="9">
        <f>E255</f>
        <v>286172</v>
      </c>
      <c r="F254" s="9">
        <f>F255</f>
        <v>306172</v>
      </c>
      <c r="G254" s="47">
        <v>0</v>
      </c>
      <c r="H254" s="52">
        <v>0</v>
      </c>
      <c r="I254" s="9">
        <f>I255</f>
        <v>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25.5">
      <c r="A255" s="29" t="s">
        <v>220</v>
      </c>
      <c r="B255" s="30" t="s">
        <v>222</v>
      </c>
      <c r="C255" s="30"/>
      <c r="D255" s="10">
        <f>D256+D257+D258+D259</f>
        <v>286172</v>
      </c>
      <c r="E255" s="10">
        <f>E256+E257+E258+E259</f>
        <v>286172</v>
      </c>
      <c r="F255" s="10">
        <f>F256+F257+F258+F259</f>
        <v>306172</v>
      </c>
      <c r="G255" s="48">
        <v>0</v>
      </c>
      <c r="H255" s="53">
        <v>0</v>
      </c>
      <c r="I255" s="10">
        <f>I256+I257+I258+I259</f>
        <v>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63.75" outlineLevel="1">
      <c r="A256" s="11" t="s">
        <v>221</v>
      </c>
      <c r="B256" s="25" t="s">
        <v>222</v>
      </c>
      <c r="C256" s="25" t="s">
        <v>283</v>
      </c>
      <c r="D256" s="12">
        <v>55252</v>
      </c>
      <c r="E256" s="12">
        <v>55252</v>
      </c>
      <c r="F256" s="12">
        <v>75252</v>
      </c>
      <c r="G256" s="69">
        <v>0</v>
      </c>
      <c r="H256" s="13">
        <v>0</v>
      </c>
      <c r="I256" s="13"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51" hidden="1" outlineLevel="1">
      <c r="A257" s="11" t="s">
        <v>223</v>
      </c>
      <c r="B257" s="25" t="s">
        <v>222</v>
      </c>
      <c r="C257" s="25" t="s">
        <v>289</v>
      </c>
      <c r="D257" s="12"/>
      <c r="E257" s="12"/>
      <c r="F257" s="12"/>
      <c r="G257" s="69">
        <v>0</v>
      </c>
      <c r="H257" s="13">
        <v>0</v>
      </c>
      <c r="I257" s="13"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63.75" outlineLevel="1">
      <c r="A258" s="11" t="s">
        <v>224</v>
      </c>
      <c r="B258" s="25" t="s">
        <v>222</v>
      </c>
      <c r="C258" s="25" t="s">
        <v>290</v>
      </c>
      <c r="D258" s="12">
        <v>10000</v>
      </c>
      <c r="E258" s="12">
        <v>10000</v>
      </c>
      <c r="F258" s="12">
        <v>10000</v>
      </c>
      <c r="G258" s="69">
        <v>0</v>
      </c>
      <c r="H258" s="13">
        <v>0</v>
      </c>
      <c r="I258" s="13">
        <v>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51" outlineLevel="1">
      <c r="A259" s="11" t="s">
        <v>225</v>
      </c>
      <c r="B259" s="25" t="s">
        <v>222</v>
      </c>
      <c r="C259" s="25" t="s">
        <v>291</v>
      </c>
      <c r="D259" s="12">
        <v>220920</v>
      </c>
      <c r="E259" s="12">
        <v>220920</v>
      </c>
      <c r="F259" s="12">
        <v>220920</v>
      </c>
      <c r="G259" s="69">
        <v>0</v>
      </c>
      <c r="H259" s="13">
        <v>0</v>
      </c>
      <c r="I259" s="13">
        <v>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92.25" customHeight="1">
      <c r="A260" s="29" t="s">
        <v>475</v>
      </c>
      <c r="B260" s="33" t="s">
        <v>474</v>
      </c>
      <c r="C260" s="33"/>
      <c r="D260" s="60">
        <f aca="true" t="shared" si="43" ref="D260:I260">D261</f>
        <v>0</v>
      </c>
      <c r="E260" s="60">
        <f t="shared" si="43"/>
        <v>-101</v>
      </c>
      <c r="F260" s="60">
        <f t="shared" si="43"/>
        <v>0</v>
      </c>
      <c r="G260" s="70">
        <f t="shared" si="43"/>
        <v>0</v>
      </c>
      <c r="H260" s="60">
        <f t="shared" si="43"/>
        <v>0</v>
      </c>
      <c r="I260" s="60">
        <f t="shared" si="43"/>
        <v>0</v>
      </c>
      <c r="J260" s="61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89.25" outlineLevel="1">
      <c r="A261" s="54" t="s">
        <v>472</v>
      </c>
      <c r="B261" s="56" t="s">
        <v>473</v>
      </c>
      <c r="C261" s="25" t="s">
        <v>292</v>
      </c>
      <c r="D261" s="12">
        <v>0</v>
      </c>
      <c r="E261" s="12">
        <v>-101</v>
      </c>
      <c r="F261" s="12">
        <v>0</v>
      </c>
      <c r="G261" s="69">
        <v>0</v>
      </c>
      <c r="H261" s="13">
        <v>0</v>
      </c>
      <c r="I261" s="13">
        <v>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66.75" customHeight="1">
      <c r="A262" s="8" t="s">
        <v>226</v>
      </c>
      <c r="B262" s="6" t="s">
        <v>279</v>
      </c>
      <c r="C262" s="6"/>
      <c r="D262" s="9">
        <f>D263+D264</f>
        <v>0</v>
      </c>
      <c r="E262" s="9">
        <f>E263+E264</f>
        <v>309397.42000000004</v>
      </c>
      <c r="F262" s="9">
        <f>F263+F264</f>
        <v>327677.49</v>
      </c>
      <c r="G262" s="47">
        <v>0</v>
      </c>
      <c r="H262" s="52">
        <v>0</v>
      </c>
      <c r="I262" s="52">
        <v>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51" outlineLevel="1">
      <c r="A263" s="54" t="s">
        <v>476</v>
      </c>
      <c r="B263" s="56" t="s">
        <v>477</v>
      </c>
      <c r="C263" s="25" t="s">
        <v>286</v>
      </c>
      <c r="D263" s="12">
        <v>0</v>
      </c>
      <c r="E263" s="12">
        <v>119263.53</v>
      </c>
      <c r="F263" s="12">
        <v>137543.6</v>
      </c>
      <c r="G263" s="69">
        <v>0</v>
      </c>
      <c r="H263" s="13">
        <v>0</v>
      </c>
      <c r="I263" s="13">
        <v>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51" outlineLevel="1">
      <c r="A264" s="11" t="s">
        <v>228</v>
      </c>
      <c r="B264" s="25" t="s">
        <v>227</v>
      </c>
      <c r="C264" s="25" t="s">
        <v>291</v>
      </c>
      <c r="D264" s="12">
        <v>0</v>
      </c>
      <c r="E264" s="12">
        <v>190133.89</v>
      </c>
      <c r="F264" s="12">
        <v>190133.89</v>
      </c>
      <c r="G264" s="69">
        <v>0</v>
      </c>
      <c r="H264" s="13">
        <v>0</v>
      </c>
      <c r="I264" s="13"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42.75" customHeight="1">
      <c r="A265" s="8" t="s">
        <v>229</v>
      </c>
      <c r="B265" s="6" t="s">
        <v>280</v>
      </c>
      <c r="C265" s="6"/>
      <c r="D265" s="9">
        <f aca="true" t="shared" si="44" ref="D265:I265">D266+D267+D269</f>
        <v>0</v>
      </c>
      <c r="E265" s="9">
        <f>E266+E267+E268+E269</f>
        <v>-551823.52</v>
      </c>
      <c r="F265" s="9">
        <f>F266+F267+F269</f>
        <v>-566969.03</v>
      </c>
      <c r="G265" s="47">
        <f t="shared" si="44"/>
        <v>0</v>
      </c>
      <c r="H265" s="9">
        <f t="shared" si="44"/>
        <v>0</v>
      </c>
      <c r="I265" s="9">
        <f t="shared" si="44"/>
        <v>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51" outlineLevel="1">
      <c r="A266" s="11" t="s">
        <v>478</v>
      </c>
      <c r="B266" s="25" t="s">
        <v>230</v>
      </c>
      <c r="C266" s="25" t="s">
        <v>286</v>
      </c>
      <c r="D266" s="12">
        <v>0</v>
      </c>
      <c r="E266" s="12">
        <v>-119263.53</v>
      </c>
      <c r="F266" s="12">
        <v>-137543.6</v>
      </c>
      <c r="G266" s="69">
        <v>0</v>
      </c>
      <c r="H266" s="13">
        <v>0</v>
      </c>
      <c r="I266" s="13">
        <v>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63.75" outlineLevel="1">
      <c r="A267" s="31" t="s">
        <v>479</v>
      </c>
      <c r="B267" s="25" t="s">
        <v>230</v>
      </c>
      <c r="C267" s="25" t="s">
        <v>283</v>
      </c>
      <c r="D267" s="12">
        <v>0</v>
      </c>
      <c r="E267" s="12">
        <v>-399466.83</v>
      </c>
      <c r="F267" s="12">
        <v>-399466.83</v>
      </c>
      <c r="G267" s="69">
        <v>0</v>
      </c>
      <c r="H267" s="13">
        <v>0</v>
      </c>
      <c r="I267" s="13">
        <v>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76.5" outlineLevel="1">
      <c r="A268" s="54" t="s">
        <v>480</v>
      </c>
      <c r="B268" s="56" t="s">
        <v>481</v>
      </c>
      <c r="C268" s="25" t="s">
        <v>291</v>
      </c>
      <c r="D268" s="12">
        <v>0</v>
      </c>
      <c r="E268" s="12">
        <v>-3134.56</v>
      </c>
      <c r="F268" s="12">
        <v>0</v>
      </c>
      <c r="G268" s="69">
        <v>0</v>
      </c>
      <c r="H268" s="13">
        <v>0</v>
      </c>
      <c r="I268" s="13">
        <v>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51" outlineLevel="1">
      <c r="A269" s="11" t="s">
        <v>231</v>
      </c>
      <c r="B269" s="25" t="s">
        <v>230</v>
      </c>
      <c r="C269" s="25" t="s">
        <v>292</v>
      </c>
      <c r="D269" s="12">
        <v>0</v>
      </c>
      <c r="E269" s="12">
        <v>-29958.6</v>
      </c>
      <c r="F269" s="12">
        <v>-29958.6</v>
      </c>
      <c r="G269" s="69">
        <v>0</v>
      </c>
      <c r="H269" s="13">
        <v>0</v>
      </c>
      <c r="I269" s="13">
        <v>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">
      <c r="A270" s="28"/>
      <c r="B270" s="28"/>
      <c r="C270" s="28"/>
      <c r="D270" s="28"/>
      <c r="E270" s="28"/>
      <c r="F270" s="71"/>
      <c r="G270" s="62"/>
      <c r="H270" s="2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">
      <c r="A271" s="78"/>
      <c r="B271" s="79"/>
      <c r="C271" s="79"/>
      <c r="D271" s="79"/>
      <c r="E271" s="79"/>
      <c r="F271" s="79"/>
      <c r="G271" s="79"/>
      <c r="H271" s="7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</sheetData>
  <sheetProtection/>
  <mergeCells count="12">
    <mergeCell ref="A271:H271"/>
    <mergeCell ref="A4:H4"/>
    <mergeCell ref="E6:E7"/>
    <mergeCell ref="A6:B6"/>
    <mergeCell ref="C6:C7"/>
    <mergeCell ref="D6:D7"/>
    <mergeCell ref="F6:F7"/>
    <mergeCell ref="G6:I6"/>
    <mergeCell ref="A5:I5"/>
    <mergeCell ref="A1:I1"/>
    <mergeCell ref="A2:I2"/>
    <mergeCell ref="A3:I3"/>
  </mergeCells>
  <printOptions/>
  <pageMargins left="0" right="0" top="0.7480314960629921" bottom="0.7480314960629921" header="0.31496062992125984" footer="0.31496062992125984"/>
  <pageSetup blackAndWhite="1" fitToHeight="0" fitToWidth="1" horizontalDpi="600" verticalDpi="600" orientation="portrait" paperSize="9" scale="52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Чиликова Анна Вениаминова</cp:lastModifiedBy>
  <cp:lastPrinted>2021-10-21T11:29:16Z</cp:lastPrinted>
  <dcterms:created xsi:type="dcterms:W3CDTF">2020-10-14T08:08:02Z</dcterms:created>
  <dcterms:modified xsi:type="dcterms:W3CDTF">2022-11-11T12:52:13Z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МТБ(11).xlsx</vt:lpwstr>
  </property>
  <property fmtid="{D5CDD505-2E9C-101B-9397-08002B2CF9AE}" pid="3" name="Название отчета">
    <vt:lpwstr>Отчет по доходам с МТБ(11).xlsx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20.1.1823.991102274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