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4590" windowWidth="19320" windowHeight="7980" activeTab="1"/>
  </bookViews>
  <sheets>
    <sheet name="Прил.1 (Програм.меропр 2019)" sheetId="1" r:id="rId1"/>
    <sheet name="Прилож.3 (Ведомственная 2019)" sheetId="2" r:id="rId2"/>
  </sheets>
  <definedNames>
    <definedName name="_xlnm._FilterDatabase" localSheetId="0" hidden="1">'Прил.1 (Програм.меропр 2019)'!$A$4:$D$5</definedName>
    <definedName name="_xlnm._FilterDatabase" localSheetId="1" hidden="1">'Прилож.3 (Ведомственная 2019)'!$A$5:$E$6</definedName>
    <definedName name="Z_01FD8CCA_B83A_4E79_91CB_EDBB4B33518D_.wvu.Cols" localSheetId="0" hidden="1">'Прил.1 (Програм.меропр 2019)'!$E:$E,'Прил.1 (Програм.меропр 2019)'!$G:$G</definedName>
    <definedName name="Z_01FD8CCA_B83A_4E79_91CB_EDBB4B33518D_.wvu.FilterData" localSheetId="0" hidden="1">'Прил.1 (Програм.меропр 2019)'!$A$6:$D$783</definedName>
    <definedName name="Z_01FD8CCA_B83A_4E79_91CB_EDBB4B33518D_.wvu.FilterData" localSheetId="1" hidden="1">'Прилож.3 (Ведомственная 2019)'!$A$5:$E$906</definedName>
    <definedName name="Z_01FD8CCA_B83A_4E79_91CB_EDBB4B33518D_.wvu.PrintArea" localSheetId="0" hidden="1">'Прил.1 (Програм.меропр 2019)'!$A$1:$F$787</definedName>
    <definedName name="Z_01FD8CCA_B83A_4E79_91CB_EDBB4B33518D_.wvu.PrintArea" localSheetId="1" hidden="1">'Прилож.3 (Ведомственная 2019)'!$A$1:$E$907</definedName>
    <definedName name="Z_01FD8CCA_B83A_4E79_91CB_EDBB4B33518D_.wvu.Rows" localSheetId="0" hidden="1">'Прил.1 (Програм.меропр 2019)'!$26:$27,'Прил.1 (Програм.меропр 2019)'!$30:$30,'Прил.1 (Програм.меропр 2019)'!$39:$40,'Прил.1 (Програм.меропр 2019)'!$48:$51,'Прил.1 (Програм.меропр 2019)'!$58:$58,'Прил.1 (Програм.меропр 2019)'!$85:$88,'Прил.1 (Програм.меропр 2019)'!$95:$95,'Прил.1 (Програм.меропр 2019)'!$97:$99,'Прил.1 (Програм.меропр 2019)'!$108:$108,'Прил.1 (Програм.меропр 2019)'!$112:$113,'Прил.1 (Програм.меропр 2019)'!$127:$132,'Прил.1 (Програм.меропр 2019)'!$168:$182,'Прил.1 (Програм.меропр 2019)'!#REF!,'Прил.1 (Програм.меропр 2019)'!$193:$194,'Прил.1 (Програм.меропр 2019)'!$200:$203,'Прил.1 (Програм.меропр 2019)'!$217:$222,'Прил.1 (Програм.меропр 2019)'!$226:$227,'Прил.1 (Програм.меропр 2019)'!$245:$245,'Прил.1 (Програм.меропр 2019)'!$252:$253,'Прил.1 (Програм.меропр 2019)'!#REF!,'Прил.1 (Програм.меропр 2019)'!$261:$262,'Прил.1 (Програм.меропр 2019)'!$273:$274,'Прил.1 (Програм.меропр 2019)'!$284:$286,'Прил.1 (Програм.меропр 2019)'!$322:$323,'Прил.1 (Програм.меропр 2019)'!$329:$329,'Прил.1 (Програм.меропр 2019)'!$357:$358,'Прил.1 (Програм.меропр 2019)'!#REF!,'Прил.1 (Програм.меропр 2019)'!#REF!,'Прил.1 (Програм.меропр 2019)'!$372:$374,'Прил.1 (Програм.меропр 2019)'!$379:$379,'Прил.1 (Програм.меропр 2019)'!$380:$382,'Прил.1 (Програм.меропр 2019)'!$406:$407,'Прил.1 (Програм.меропр 2019)'!$447:$450,'Прил.1 (Програм.меропр 2019)'!#REF!,'Прил.1 (Програм.меропр 2019)'!#REF!,'Прил.1 (Програм.меропр 2019)'!$459:$459,'Прил.1 (Програм.меропр 2019)'!$462:$463,'Прил.1 (Програм.меропр 2019)'!$469:$472,'Прил.1 (Програм.меропр 2019)'!$480:$483,'Прил.1 (Програм.меропр 2019)'!#REF!,'Прил.1 (Програм.меропр 2019)'!#REF!,'Прил.1 (Програм.меропр 2019)'!#REF!,'Прил.1 (Програм.меропр 2019)'!#REF!,'Прил.1 (Програм.меропр 2019)'!$521:$522,'Прил.1 (Програм.меропр 2019)'!$534:$534,'Прил.1 (Програм.меропр 2019)'!$536:$542,'Прил.1 (Програм.меропр 2019)'!$563:$567,'Прил.1 (Програм.меропр 2019)'!$573:$582,'Прил.1 (Програм.меропр 2019)'!$591:$591,'Прил.1 (Програм.меропр 2019)'!#REF!,'Прил.1 (Програм.меропр 2019)'!$622:$623,'Прил.1 (Програм.меропр 2019)'!$634:$657,'Прил.1 (Програм.меропр 2019)'!$724:$724,'Прил.1 (Програм.меропр 2019)'!$730:$731,'Прил.1 (Програм.меропр 2019)'!#REF!,'Прил.1 (Програм.меропр 2019)'!$736:$737,'Прил.1 (Програм.меропр 2019)'!#REF!,'Прил.1 (Програм.меропр 2019)'!#REF!,'Прил.1 (Програм.меропр 2019)'!#REF!,'Прил.1 (Програм.меропр 2019)'!#REF!,'Прил.1 (Програм.меропр 2019)'!#REF!,'Прил.1 (Програм.меропр 2019)'!$777:$778</definedName>
    <definedName name="Z_01FD8CCA_B83A_4E79_91CB_EDBB4B33518D_.wvu.Rows" localSheetId="1" hidden="1">'Прилож.3 (Ведомственная 2019)'!$33:$42,'Прилож.3 (Ведомственная 2019)'!$52:$52,'Прилож.3 (Ведомственная 2019)'!#REF!,'Прилож.3 (Ведомственная 2019)'!$61:$63,'Прилож.3 (Ведомственная 2019)'!$68:$68,'Прилож.3 (Ведомственная 2019)'!$69:$82,'Прилож.3 (Ведомственная 2019)'!$102:$105,'Прилож.3 (Ведомственная 2019)'!#REF!,'Прилож.3 (Ведомственная 2019)'!$125:$125,'Прилож.3 (Ведомственная 2019)'!$154:$155,'Прилож.3 (Ведомственная 2019)'!$169:$170,'Прилож.3 (Ведомственная 2019)'!#REF!,'Прилож.3 (Ведомственная 2019)'!$172:$173,'Прилож.3 (Ведомственная 2019)'!#REF!,'Прилож.3 (Ведомственная 2019)'!#REF!,'Прилож.3 (Ведомственная 2019)'!#REF!,'Прилож.3 (Ведомственная 2019)'!#REF!,'Прилож.3 (Ведомственная 2019)'!$229:$236,'Прилож.3 (Ведомственная 2019)'!#REF!,'Прилож.3 (Ведомственная 2019)'!$242:$242,'Прилож.3 (Ведомственная 2019)'!$245:$246,'Прилож.3 (Ведомственная 2019)'!$250:$253,'Прилож.3 (Ведомственная 2019)'!$261:$264,'Прилож.3 (Ведомственная 2019)'!$276:$276,'Прилож.3 (Ведомственная 2019)'!#REF!,'Прилож.3 (Ведомственная 2019)'!#REF!,'Прилож.3 (Ведомственная 2019)'!$297:$298,'Прилож.3 (Ведомственная 2019)'!$310:$310,'Прилож.3 (Ведомственная 2019)'!$312:$318,'Прилож.3 (Ведомственная 2019)'!$334:$347,'Прилож.3 (Ведомственная 2019)'!#REF!,'Прилож.3 (Ведомственная 2019)'!$408:$408,'Прилож.3 (Ведомственная 2019)'!$410:$411,'Прилож.3 (Ведомственная 2019)'!$415:$418,'Прилож.3 (Ведомственная 2019)'!$423:$423,'Прилож.3 (Ведомственная 2019)'!$450:$450,'Прилож.3 (Ведомственная 2019)'!$457:$458,'Прилож.3 (Ведомственная 2019)'!#REF!,'Прилож.3 (Ведомственная 2019)'!$466:$467,'Прилож.3 (Ведомственная 2019)'!$478:$479,'Прилож.3 (Ведомственная 2019)'!$489:$491,'Прилож.3 (Ведомственная 2019)'!$525:$526,'Прилож.3 (Ведомственная 2019)'!$532:$532,'Прилож.3 (Ведомственная 2019)'!$557:$558,'Прилож.3 (Ведомственная 2019)'!#REF!,'Прилож.3 (Ведомственная 2019)'!$583:$603,'Прилож.3 (Ведомственная 2019)'!$608:$620,'Прилож.3 (Ведомственная 2019)'!#REF!,'Прилож.3 (Ведомственная 2019)'!$631:$632,'Прилож.3 (Ведомственная 2019)'!$638:$641,'Прилож.3 (Ведомственная 2019)'!$655:$660,'Прилож.3 (Ведомственная 2019)'!$664:$665,'Прилож.3 (Ведомственная 2019)'!$681:$682,'Прилож.3 (Ведомственная 2019)'!$719:$720,'Прилож.3 (Ведомственная 2019)'!$723:$723,'Прилож.3 (Ведомственная 2019)'!$732:$733,'Прилож.3 (Ведомственная 2019)'!$741:$744,'Прилож.3 (Ведомственная 2019)'!$751:$751,'Прилож.3 (Ведомственная 2019)'!$777:$778,'Прилож.3 (Ведомственная 2019)'!$785:$785,'Прилож.3 (Ведомственная 2019)'!$787:$789,'Прилож.3 (Ведомственная 2019)'!$798:$798,'Прилож.3 (Ведомственная 2019)'!$802:$803,'Прилож.3 (Ведомственная 2019)'!$817:$822,'Прилож.3 (Ведомственная 2019)'!$857:$861,'Прилож.3 (Ведомственная 2019)'!$867:$872,'Прилож.3 (Ведомственная 2019)'!$881:$883</definedName>
    <definedName name="Z_2CD23CBE_E18F_4451_B5F1_B4731ED57E3F_.wvu.FilterData" localSheetId="0" hidden="1">'Прил.1 (Програм.меропр 2019)'!$A$6:$D$783</definedName>
    <definedName name="Z_3294251C_3331_4C90_A545_DC55EAEA7C54_.wvu.FilterData" localSheetId="0" hidden="1">'Прил.1 (Програм.меропр 2019)'!$A$6:$D$783</definedName>
    <definedName name="Z_3294251C_3331_4C90_A545_DC55EAEA7C54_.wvu.FilterData" localSheetId="1" hidden="1">'Прилож.3 (Ведомственная 2019)'!$A$5:$E$906</definedName>
    <definedName name="Z_72EF305C_E2F6_4B3E_B2F3_18F0B6600569_.wvu.Cols" localSheetId="0" hidden="1">'Прил.1 (Програм.меропр 2019)'!$E:$E,'Прил.1 (Програм.меропр 2019)'!$G:$G</definedName>
    <definedName name="Z_72EF305C_E2F6_4B3E_B2F3_18F0B6600569_.wvu.FilterData" localSheetId="0" hidden="1">'Прил.1 (Програм.меропр 2019)'!$A$6:$D$783</definedName>
    <definedName name="Z_72EF305C_E2F6_4B3E_B2F3_18F0B6600569_.wvu.FilterData" localSheetId="1" hidden="1">'Прилож.3 (Ведомственная 2019)'!$A$5:$E$906</definedName>
    <definedName name="Z_72EF305C_E2F6_4B3E_B2F3_18F0B6600569_.wvu.PrintArea" localSheetId="0" hidden="1">'Прил.1 (Програм.меропр 2019)'!$A$1:$F$787</definedName>
    <definedName name="Z_72EF305C_E2F6_4B3E_B2F3_18F0B6600569_.wvu.Rows" localSheetId="0" hidden="1">'Прил.1 (Програм.меропр 2019)'!$26:$27,'Прил.1 (Програм.меропр 2019)'!$30:$30,'Прил.1 (Програм.меропр 2019)'!$39:$40,'Прил.1 (Програм.меропр 2019)'!$48:$51,'Прил.1 (Програм.меропр 2019)'!$58:$58,'Прил.1 (Програм.меропр 2019)'!$85:$88,'Прил.1 (Програм.меропр 2019)'!$95:$95,'Прил.1 (Програм.меропр 2019)'!$97:$99,'Прил.1 (Програм.меропр 2019)'!$108:$108,'Прил.1 (Програм.меропр 2019)'!$112:$113,'Прил.1 (Програм.меропр 2019)'!$127:$132,'Прил.1 (Програм.меропр 2019)'!#REF!,'Прил.1 (Програм.меропр 2019)'!$168:$182,'Прил.1 (Програм.меропр 2019)'!#REF!,'Прил.1 (Програм.меропр 2019)'!$193:$194,'Прил.1 (Програм.меропр 2019)'!$200:$203,'Прил.1 (Програм.меропр 2019)'!$217:$222,'Прил.1 (Програм.меропр 2019)'!$226:$227,'Прил.1 (Програм.меропр 2019)'!$245:$245,'Прил.1 (Програм.меропр 2019)'!$252:$253,'Прил.1 (Програм.меропр 2019)'!#REF!,'Прил.1 (Програм.меропр 2019)'!$261:$262,'Прил.1 (Програм.меропр 2019)'!$273:$274,'Прил.1 (Програм.меропр 2019)'!$284:$286,'Прил.1 (Програм.меропр 2019)'!$322:$323,'Прил.1 (Програм.меропр 2019)'!$329:$329,'Прил.1 (Програм.меропр 2019)'!$357:$358,'Прил.1 (Програм.меропр 2019)'!#REF!,'Прил.1 (Програм.меропр 2019)'!#REF!,'Прил.1 (Програм.меропр 2019)'!$372:$374,'Прил.1 (Програм.меропр 2019)'!$379:$379,'Прил.1 (Програм.меропр 2019)'!$380:$382,'Прил.1 (Програм.меропр 2019)'!$406:$407,'Прил.1 (Програм.меропр 2019)'!$447:$450,'Прил.1 (Програм.меропр 2019)'!#REF!,'Прил.1 (Програм.меропр 2019)'!#REF!,'Прил.1 (Програм.меропр 2019)'!$459:$459,'Прил.1 (Програм.меропр 2019)'!$462:$463,'Прил.1 (Програм.меропр 2019)'!$469:$472,'Прил.1 (Програм.меропр 2019)'!$480:$483,'Прил.1 (Програм.меропр 2019)'!#REF!,'Прил.1 (Програм.меропр 2019)'!#REF!,'Прил.1 (Програм.меропр 2019)'!#REF!,'Прил.1 (Програм.меропр 2019)'!#REF!,'Прил.1 (Програм.меропр 2019)'!$521:$522,'Прил.1 (Програм.меропр 2019)'!$534:$534,'Прил.1 (Програм.меропр 2019)'!$536:$542,'Прил.1 (Програм.меропр 2019)'!$563:$567,'Прил.1 (Програм.меропр 2019)'!$573:$582,'Прил.1 (Програм.меропр 2019)'!$591:$591,'Прил.1 (Програм.меропр 2019)'!#REF!,'Прил.1 (Програм.меропр 2019)'!$622:$623,'Прил.1 (Програм.меропр 2019)'!$634:$657,'Прил.1 (Програм.меропр 2019)'!$724:$724,'Прил.1 (Програм.меропр 2019)'!$730:$731,'Прил.1 (Програм.меропр 2019)'!#REF!,'Прил.1 (Програм.меропр 2019)'!$736:$737,'Прил.1 (Програм.меропр 2019)'!#REF!,'Прил.1 (Програм.меропр 2019)'!#REF!,'Прил.1 (Програм.меропр 2019)'!#REF!,'Прил.1 (Програм.меропр 2019)'!#REF!,'Прил.1 (Програм.меропр 2019)'!#REF!,'Прил.1 (Програм.меропр 2019)'!$777:$778</definedName>
    <definedName name="Z_72EF305C_E2F6_4B3E_B2F3_18F0B6600569_.wvu.Rows" localSheetId="1" hidden="1">'Прилож.3 (Ведомственная 2019)'!$26:$26,'Прилож.3 (Ведомственная 2019)'!$33:$42,'Прилож.3 (Ведомственная 2019)'!$52:$52,'Прилож.3 (Ведомственная 2019)'!#REF!,'Прилож.3 (Ведомственная 2019)'!$61:$63,'Прилож.3 (Ведомственная 2019)'!$68:$68,'Прилож.3 (Ведомственная 2019)'!$69:$82,'Прилож.3 (Ведомственная 2019)'!$102:$105,'Прилож.3 (Ведомственная 2019)'!#REF!,'Прилож.3 (Ведомственная 2019)'!$125:$125,'Прилож.3 (Ведомственная 2019)'!$154:$155,'Прилож.3 (Ведомственная 2019)'!$169:$170,'Прилож.3 (Ведомственная 2019)'!#REF!,'Прилож.3 (Ведомственная 2019)'!$172:$173,'Прилож.3 (Ведомственная 2019)'!#REF!,'Прилож.3 (Ведомственная 2019)'!#REF!,'Прилож.3 (Ведомственная 2019)'!#REF!,'Прилож.3 (Ведомственная 2019)'!#REF!,'Прилож.3 (Ведомственная 2019)'!$229:$236,'Прилож.3 (Ведомственная 2019)'!#REF!,'Прилож.3 (Ведомственная 2019)'!$242:$242,'Прилож.3 (Ведомственная 2019)'!$245:$246,'Прилож.3 (Ведомственная 2019)'!$250:$253,'Прилож.3 (Ведомственная 2019)'!$261:$264,'Прилож.3 (Ведомственная 2019)'!$276:$276,'Прилож.3 (Ведомственная 2019)'!#REF!,'Прилож.3 (Ведомственная 2019)'!#REF!,'Прилож.3 (Ведомственная 2019)'!$297:$298,'Прилож.3 (Ведомственная 2019)'!$310:$310,'Прилож.3 (Ведомственная 2019)'!$312:$318,'Прилож.3 (Ведомственная 2019)'!$334:$347,'Прилож.3 (Ведомственная 2019)'!#REF!,'Прилож.3 (Ведомственная 2019)'!$410:$411,'Прилож.3 (Ведомственная 2019)'!$415:$418,'Прилож.3 (Ведомственная 2019)'!$423:$423,'Прилож.3 (Ведомственная 2019)'!$450:$450,'Прилож.3 (Ведомственная 2019)'!$457:$458,'Прилож.3 (Ведомственная 2019)'!#REF!,'Прилож.3 (Ведомственная 2019)'!$466:$467,'Прилож.3 (Ведомственная 2019)'!$478:$479,'Прилож.3 (Ведомственная 2019)'!$489:$491,'Прилож.3 (Ведомственная 2019)'!$525:$526,'Прилож.3 (Ведомственная 2019)'!$532:$532,'Прилож.3 (Ведомственная 2019)'!$557:$558,'Прилож.3 (Ведомственная 2019)'!#REF!,'Прилож.3 (Ведомственная 2019)'!$583:$603,'Прилож.3 (Ведомственная 2019)'!$608:$620,'Прилож.3 (Ведомственная 2019)'!#REF!,'Прилож.3 (Ведомственная 2019)'!$631:$632,'Прилож.3 (Ведомственная 2019)'!$638:$641,'Прилож.3 (Ведомственная 2019)'!$655:$660,'Прилож.3 (Ведомственная 2019)'!$664:$665,'Прилож.3 (Ведомственная 2019)'!$681:$682,'Прилож.3 (Ведомственная 2019)'!$719:$720,'Прилож.3 (Ведомственная 2019)'!$723:$723,'Прилож.3 (Ведомственная 2019)'!$732:$733,'Прилож.3 (Ведомственная 2019)'!$741:$744,'Прилож.3 (Ведомственная 2019)'!$751:$751,'Прилож.3 (Ведомственная 2019)'!$777:$778,'Прилож.3 (Ведомственная 2019)'!$785:$785,'Прилож.3 (Ведомственная 2019)'!$787:$789,'Прилож.3 (Ведомственная 2019)'!$798:$798,'Прилож.3 (Ведомственная 2019)'!$802:$803,'Прилож.3 (Ведомственная 2019)'!$817:$822,'Прилож.3 (Ведомственная 2019)'!$857:$861,'Прилож.3 (Ведомственная 2019)'!$867:$872,'Прилож.3 (Ведомственная 2019)'!$881:$883</definedName>
    <definedName name="Z_8127EAD3_A51A_403D_917E_D98CC84F8BA9_.wvu.Cols" localSheetId="0" hidden="1">'Прил.1 (Програм.меропр 2019)'!$E:$E,'Прил.1 (Програм.меропр 2019)'!$G:$G</definedName>
    <definedName name="Z_8127EAD3_A51A_403D_917E_D98CC84F8BA9_.wvu.FilterData" localSheetId="0" hidden="1">'Прил.1 (Програм.меропр 2019)'!$A$6:$D$783</definedName>
    <definedName name="Z_8127EAD3_A51A_403D_917E_D98CC84F8BA9_.wvu.FilterData" localSheetId="1" hidden="1">'Прилож.3 (Ведомственная 2019)'!$A$5:$E$906</definedName>
    <definedName name="Z_8127EAD3_A51A_403D_917E_D98CC84F8BA9_.wvu.PrintArea" localSheetId="0" hidden="1">'Прил.1 (Програм.меропр 2019)'!$A$1:$F$787</definedName>
    <definedName name="Z_8127EAD3_A51A_403D_917E_D98CC84F8BA9_.wvu.Rows" localSheetId="0" hidden="1">'Прил.1 (Програм.меропр 2019)'!$26:$27,'Прил.1 (Програм.меропр 2019)'!$30:$30,'Прил.1 (Програм.меропр 2019)'!$39:$40,'Прил.1 (Програм.меропр 2019)'!$48:$51,'Прил.1 (Програм.меропр 2019)'!$58:$58,'Прил.1 (Програм.меропр 2019)'!$85:$88,'Прил.1 (Програм.меропр 2019)'!$95:$95,'Прил.1 (Програм.меропр 2019)'!$97:$99,'Прил.1 (Програм.меропр 2019)'!$108:$108,'Прил.1 (Програм.меропр 2019)'!$111:$111,'Прил.1 (Програм.меропр 2019)'!$112:$113,'Прил.1 (Програм.меропр 2019)'!$118:$118,'Прил.1 (Програм.меропр 2019)'!$125:$125,'Прил.1 (Програм.меропр 2019)'!$127:$132,'Прил.1 (Програм.меропр 2019)'!$168:$182,'Прил.1 (Програм.меропр 2019)'!#REF!,'Прил.1 (Програм.меропр 2019)'!$193:$194,'Прил.1 (Програм.меропр 2019)'!$200:$203,'Прил.1 (Програм.меропр 2019)'!$217:$222,'Прил.1 (Програм.меропр 2019)'!$226:$227,'Прил.1 (Програм.меропр 2019)'!$245:$245,'Прил.1 (Програм.меропр 2019)'!$252:$253,'Прил.1 (Програм.меропр 2019)'!#REF!,'Прил.1 (Програм.меропр 2019)'!$261:$262,'Прил.1 (Програм.меропр 2019)'!$273:$274,'Прил.1 (Програм.меропр 2019)'!$284:$286,'Прил.1 (Програм.меропр 2019)'!$322:$323,'Прил.1 (Програм.меропр 2019)'!$329:$329</definedName>
    <definedName name="Z_8127EAD3_A51A_403D_917E_D98CC84F8BA9_.wvu.Rows" localSheetId="1" hidden="1">'Прилож.3 (Ведомственная 2019)'!$33:$42,'Прилож.3 (Ведомственная 2019)'!$229:$236,'Прилож.3 (Ведомственная 2019)'!#REF!,'Прилож.3 (Ведомственная 2019)'!$245:$246,'Прилож.3 (Ведомственная 2019)'!$250:$253,'Прилож.3 (Ведомственная 2019)'!$261:$264,'Прилож.3 (Ведомственная 2019)'!$276:$276,'Прилож.3 (Ведомственная 2019)'!#REF!,'Прилож.3 (Ведомственная 2019)'!#REF!,'Прилож.3 (Ведомственная 2019)'!$297:$298,'Прилож.3 (Ведомственная 2019)'!$310:$310,'Прилож.3 (Ведомственная 2019)'!$312:$318,'Прилож.3 (Ведомственная 2019)'!$334:$347,'Прилож.3 (Ведомственная 2019)'!#REF!,'Прилож.3 (Ведомственная 2019)'!$408:$408,'Прилож.3 (Ведомственная 2019)'!$410:$412,'Прилож.3 (Ведомственная 2019)'!$415:$418,'Прилож.3 (Ведомственная 2019)'!$423:$423,'Прилож.3 (Ведомственная 2019)'!$450:$450,'Прилож.3 (Ведомственная 2019)'!$457:$458,'Прилож.3 (Ведомственная 2019)'!#REF!,'Прилож.3 (Ведомственная 2019)'!$466:$467,'Прилож.3 (Ведомственная 2019)'!$478:$479,'Прилож.3 (Ведомственная 2019)'!$489:$491,'Прилож.3 (Ведомственная 2019)'!$525:$526,'Прилож.3 (Ведомственная 2019)'!$532:$532,'Прилож.3 (Ведомственная 2019)'!$557:$558,'Прилож.3 (Ведомственная 2019)'!#REF!,'Прилож.3 (Ведомственная 2019)'!$583:$603,'Прилож.3 (Ведомственная 2019)'!$608:$620,'Прилож.3 (Ведомственная 2019)'!#REF!,'Прилож.3 (Ведомственная 2019)'!$631:$632,'Прилож.3 (Ведомственная 2019)'!$638:$641,'Прилож.3 (Ведомственная 2019)'!$655:$660,'Прилож.3 (Ведомственная 2019)'!$664:$665,'Прилож.3 (Ведомственная 2019)'!$681:$682,'Прилож.3 (Ведомственная 2019)'!$719:$720,'Прилож.3 (Ведомственная 2019)'!$723:$723,'Прилож.3 (Ведомственная 2019)'!$732:$733,'Прилож.3 (Ведомственная 2019)'!$741:$744,'Прилож.3 (Ведомственная 2019)'!$751:$751,'Прилож.3 (Ведомственная 2019)'!$777:$778,'Прилож.3 (Ведомственная 2019)'!$785:$785,'Прилож.3 (Ведомственная 2019)'!$787:$789,'Прилож.3 (Ведомственная 2019)'!$798:$798,'Прилож.3 (Ведомственная 2019)'!$802:$803,'Прилож.3 (Ведомственная 2019)'!$817:$822,'Прилож.3 (Ведомственная 2019)'!$857:$861,'Прилож.3 (Ведомственная 2019)'!$867:$872,'Прилож.3 (Ведомственная 2019)'!$881:$883</definedName>
    <definedName name="Z_A516F03A_0FE7_4E8C_AFB8_76B7145EE55A_.wvu.FilterData" localSheetId="0" hidden="1">'Прил.1 (Програм.меропр 2019)'!$A$6:$D$783</definedName>
    <definedName name="Z_A516F03A_0FE7_4E8C_AFB8_76B7145EE55A_.wvu.FilterData" localSheetId="1" hidden="1">'Прилож.3 (Ведомственная 2019)'!$A$5:$E$906</definedName>
    <definedName name="Z_A5F98D3A_07CD_45AB_AA9E_87D4C76DDF1F_.wvu.FilterData" localSheetId="1" hidden="1">'Прилож.3 (Ведомственная 2019)'!$A$5:$E$906</definedName>
    <definedName name="Z_BFFB6B74_75A6_4EC2_99AC_B7EC571E77C7_.wvu.Cols" localSheetId="0" hidden="1">'Прил.1 (Програм.меропр 2019)'!$E:$E,'Прил.1 (Програм.меропр 2019)'!$G:$G</definedName>
    <definedName name="Z_BFFB6B74_75A6_4EC2_99AC_B7EC571E77C7_.wvu.FilterData" localSheetId="0" hidden="1">'Прил.1 (Програм.меропр 2019)'!$A$6:$D$783</definedName>
    <definedName name="Z_BFFB6B74_75A6_4EC2_99AC_B7EC571E77C7_.wvu.FilterData" localSheetId="1" hidden="1">'Прилож.3 (Ведомственная 2019)'!$A$5:$E$906</definedName>
    <definedName name="Z_BFFB6B74_75A6_4EC2_99AC_B7EC571E77C7_.wvu.PrintArea" localSheetId="0" hidden="1">'Прил.1 (Програм.меропр 2019)'!$A$1:$F$787</definedName>
    <definedName name="Z_BFFB6B74_75A6_4EC2_99AC_B7EC571E77C7_.wvu.Rows" localSheetId="1" hidden="1">'Прилож.3 (Ведомственная 2019)'!#REF!,'Прилож.3 (Ведомственная 2019)'!#REF!,'Прилож.3 (Ведомственная 2019)'!$719:$720,'Прилож.3 (Ведомственная 2019)'!$857:$861,'Прилож.3 (Ведомственная 2019)'!$867:$872,'Прилож.3 (Ведомственная 2019)'!$882:$883</definedName>
    <definedName name="Z_C7B6CB57_62F8_4601_9499_E90F4ED658FA_.wvu.FilterData" localSheetId="0" hidden="1">'Прил.1 (Програм.меропр 2019)'!$A$6:$D$783</definedName>
    <definedName name="Z_C7B6CB57_62F8_4601_9499_E90F4ED658FA_.wvu.FilterData" localSheetId="1" hidden="1">'Прилож.3 (Ведомственная 2019)'!$A$5:$E$906</definedName>
    <definedName name="Z_E4A7C27F_25C4_4BAE_B47F_238C9F6BD3C2_.wvu.Cols" localSheetId="0" hidden="1">'Прил.1 (Програм.меропр 2019)'!$E:$E,'Прил.1 (Програм.меропр 2019)'!$G:$G</definedName>
    <definedName name="Z_E4A7C27F_25C4_4BAE_B47F_238C9F6BD3C2_.wvu.FilterData" localSheetId="0" hidden="1">'Прил.1 (Програм.меропр 2019)'!$A$6:$D$783</definedName>
    <definedName name="Z_E4A7C27F_25C4_4BAE_B47F_238C9F6BD3C2_.wvu.FilterData" localSheetId="1" hidden="1">'Прилож.3 (Ведомственная 2019)'!$A$5:$E$906</definedName>
    <definedName name="Z_E4A7C27F_25C4_4BAE_B47F_238C9F6BD3C2_.wvu.PrintArea" localSheetId="0" hidden="1">'Прил.1 (Програм.меропр 2019)'!$A$1:$F$787</definedName>
    <definedName name="Z_E4A7C27F_25C4_4BAE_B47F_238C9F6BD3C2_.wvu.Rows" localSheetId="0" hidden="1">'Прил.1 (Програм.меропр 2019)'!#REF!,'Прил.1 (Програм.меропр 2019)'!$459:$459,'Прил.1 (Програм.меропр 2019)'!$462:$463,'Прил.1 (Програм.меропр 2019)'!$469:$472,'Прил.1 (Програм.меропр 2019)'!$480:$483,'Прил.1 (Програм.меропр 2019)'!#REF!,'Прил.1 (Програм.меропр 2019)'!#REF!,'Прил.1 (Програм.меропр 2019)'!#REF!,'Прил.1 (Програм.меропр 2019)'!$521:$522,'Прил.1 (Програм.меропр 2019)'!$534:$534,'Прил.1 (Програм.меропр 2019)'!$536:$542</definedName>
    <definedName name="Z_E4A7C27F_25C4_4BAE_B47F_238C9F6BD3C2_.wvu.Rows" localSheetId="1" hidden="1">'Прилож.3 (Ведомственная 2019)'!$229:$236,'Прилож.3 (Ведомственная 2019)'!#REF!,'Прилож.3 (Ведомственная 2019)'!$245:$246,'Прилож.3 (Ведомственная 2019)'!$250:$253,'Прилож.3 (Ведомственная 2019)'!$261:$264,'Прилож.3 (Ведомственная 2019)'!$276:$276,'Прилож.3 (Ведомственная 2019)'!#REF!,'Прилож.3 (Ведомственная 2019)'!#REF!,'Прилож.3 (Ведомственная 2019)'!$297:$298,'Прилож.3 (Ведомственная 2019)'!$312:$318,'Прилож.3 (Ведомственная 2019)'!$334:$347,'Прилож.3 (Ведомственная 2019)'!#REF!,'Прилож.3 (Ведомственная 2019)'!$408:$408,'Прилож.3 (Ведомственная 2019)'!$410:$411</definedName>
    <definedName name="Z_E6FB1D24_5615_48DB_9031_AFCF25686EEB_.wvu.FilterData" localSheetId="0" hidden="1">'Прил.1 (Програм.меропр 2019)'!$A$6:$D$783</definedName>
    <definedName name="Z_E6FB1D24_5615_48DB_9031_AFCF25686EEB_.wvu.FilterData" localSheetId="1" hidden="1">'Прилож.3 (Ведомственная 2019)'!$A$5:$E$906</definedName>
    <definedName name="Z_EB2670E7_ACC7_41A1_B70B_F23272AAABB9_.wvu.FilterData" localSheetId="1" hidden="1">'Прилож.3 (Ведомственная 2019)'!$A$5:$E$906</definedName>
    <definedName name="Z_FC40FD4C_6E0E_4266_87FA_6611B01545A2_.wvu.FilterData" localSheetId="1" hidden="1">'Прилож.3 (Ведомственная 2019)'!$A$5:$E$906</definedName>
    <definedName name="_xlnm.Print_Area" localSheetId="0">'Прил.1 (Програм.меропр 2019)'!$A$1:$D$787</definedName>
    <definedName name="_xlnm.Print_Area" localSheetId="1">'Прилож.3 (Ведомственная 2019)'!$A$1:$E$907</definedName>
  </definedNames>
  <calcPr calcId="145621"/>
  <customWorkbookViews>
    <customWorkbookView name="Еремеева Людмила Валерьевна - Личное представление" guid="{8127EAD3-A51A-403D-917E-D98CC84F8BA9}" mergeInterval="0" personalView="1" maximized="1" windowWidth="1916" windowHeight="855" activeSheetId="2" showComments="commIndAndComment"/>
    <customWorkbookView name="Балукова Наталья Николаевна - Личное представление" guid="{BFFB6B74-75A6-4EC2-99AC-B7EC571E77C7}" mergeInterval="0" personalView="1" maximized="1" windowWidth="1916" windowHeight="804" activeSheetId="2"/>
    <customWorkbookView name="Чиликова Анна Вениаминова - Личное представление" guid="{E4A7C27F-25C4-4BAE-B47F-238C9F6BD3C2}" mergeInterval="0" personalView="1" maximized="1" windowWidth="1916" windowHeight="855" activeSheetId="1"/>
    <customWorkbookView name="Анфимова Валентина Анатольевна - Личное представление" guid="{72EF305C-E2F6-4B3E-B2F3-18F0B6600569}" mergeInterval="0" personalView="1" maximized="1" windowWidth="1916" windowHeight="855" activeSheetId="2"/>
    <customWorkbookView name="Клочинская Сабина Александровна - Личное представление" guid="{01FD8CCA-B83A-4E79-91CB-EDBB4B33518D}" mergeInterval="0" personalView="1" maximized="1" windowWidth="1276" windowHeight="799" activeSheetId="2"/>
  </customWorkbookViews>
</workbook>
</file>

<file path=xl/calcChain.xml><?xml version="1.0" encoding="utf-8"?>
<calcChain xmlns="http://schemas.openxmlformats.org/spreadsheetml/2006/main">
  <c r="E274" i="2" l="1"/>
  <c r="E289" i="2"/>
  <c r="D552" i="1" l="1"/>
  <c r="D553" i="1"/>
  <c r="D554" i="1"/>
  <c r="D556" i="1"/>
  <c r="D555" i="1" s="1"/>
  <c r="D557" i="1"/>
  <c r="D559" i="1"/>
  <c r="D558" i="1" s="1"/>
  <c r="D560" i="1"/>
  <c r="E294" i="2" l="1"/>
  <c r="E906" i="2" l="1"/>
  <c r="E573" i="2"/>
  <c r="E898" i="2" l="1"/>
  <c r="E893" i="2"/>
  <c r="E669" i="2" l="1"/>
  <c r="E668" i="2"/>
  <c r="E650" i="2"/>
  <c r="E647" i="2"/>
  <c r="E628" i="2"/>
  <c r="E543" i="2"/>
  <c r="E536" i="2"/>
  <c r="E535" i="2"/>
  <c r="E515" i="2"/>
  <c r="E508" i="2"/>
  <c r="E501" i="2"/>
  <c r="E484" i="2"/>
  <c r="E472" i="2"/>
  <c r="E197" i="2"/>
  <c r="E213" i="2"/>
  <c r="E209" i="2"/>
  <c r="E195" i="2"/>
  <c r="E194" i="2"/>
  <c r="E193" i="2"/>
  <c r="E192" i="2"/>
  <c r="E97" i="2"/>
  <c r="E41" i="2"/>
  <c r="E37" i="2"/>
  <c r="E357" i="2" l="1"/>
  <c r="E283" i="2"/>
  <c r="E282" i="2"/>
  <c r="E269" i="2" l="1"/>
  <c r="E376" i="2"/>
  <c r="E363" i="2"/>
  <c r="E324" i="2"/>
  <c r="E285" i="2"/>
  <c r="E17" i="2" l="1"/>
  <c r="E14" i="2"/>
  <c r="E119" i="2" l="1"/>
  <c r="E698" i="2" l="1"/>
  <c r="E542" i="2" l="1"/>
  <c r="E390" i="2"/>
  <c r="E385" i="2"/>
  <c r="E378" i="2"/>
  <c r="E309" i="2"/>
  <c r="D585" i="1" l="1"/>
  <c r="D587" i="1"/>
  <c r="D586" i="1" s="1"/>
  <c r="E433" i="2"/>
  <c r="E120" i="2"/>
  <c r="D519" i="1" l="1"/>
  <c r="D518" i="1" s="1"/>
  <c r="E519" i="2" l="1"/>
  <c r="E202" i="2" l="1"/>
  <c r="E211" i="2"/>
  <c r="E201" i="2"/>
  <c r="E198" i="2"/>
  <c r="E182" i="2"/>
  <c r="E179" i="2"/>
  <c r="E161" i="2"/>
  <c r="E159" i="2"/>
  <c r="E157" i="2"/>
  <c r="E150" i="2"/>
  <c r="E149" i="2"/>
  <c r="E148" i="2"/>
  <c r="E147" i="2"/>
  <c r="E440" i="2"/>
  <c r="E438" i="2"/>
  <c r="E437" i="2"/>
  <c r="E548" i="2"/>
  <c r="E544" i="2"/>
  <c r="E532" i="2"/>
  <c r="E521" i="2"/>
  <c r="E517" i="2"/>
  <c r="E512" i="2"/>
  <c r="E476" i="2"/>
  <c r="E451" i="2"/>
  <c r="E654" i="2"/>
  <c r="E652" i="2"/>
  <c r="E146" i="2" l="1"/>
  <c r="D317" i="1"/>
  <c r="E888" i="2"/>
  <c r="E887" i="2" s="1"/>
  <c r="D164" i="1"/>
  <c r="D163" i="1" s="1"/>
  <c r="E853" i="2"/>
  <c r="D144" i="1"/>
  <c r="D143" i="1" s="1"/>
  <c r="E833" i="2"/>
  <c r="D134" i="1"/>
  <c r="D133" i="1" s="1"/>
  <c r="E823" i="2"/>
  <c r="D235" i="1"/>
  <c r="D234" i="1" s="1"/>
  <c r="E672" i="2"/>
  <c r="E332" i="2"/>
  <c r="E598" i="2"/>
  <c r="D337" i="1"/>
  <c r="D336" i="1" s="1"/>
  <c r="E539" i="2"/>
  <c r="D347" i="1"/>
  <c r="D346" i="1" s="1"/>
  <c r="E549" i="2"/>
  <c r="D300" i="1"/>
  <c r="D299" i="1" s="1"/>
  <c r="E504" i="2"/>
  <c r="D283" i="1"/>
  <c r="D282" i="1" s="1"/>
  <c r="E487" i="2"/>
  <c r="D785" i="1"/>
  <c r="D784" i="1" s="1"/>
  <c r="E424" i="2"/>
  <c r="D707" i="1"/>
  <c r="D706" i="1" s="1"/>
  <c r="E392" i="2"/>
  <c r="E389" i="2" s="1"/>
  <c r="D702" i="1"/>
  <c r="D701" i="1" s="1"/>
  <c r="E387" i="2"/>
  <c r="E384" i="2" s="1"/>
  <c r="D695" i="1"/>
  <c r="D694" i="1" s="1"/>
  <c r="E380" i="2"/>
  <c r="E377" i="2" s="1"/>
  <c r="D538" i="1"/>
  <c r="D537" i="1" s="1"/>
  <c r="E313" i="2"/>
  <c r="E308" i="2" s="1"/>
  <c r="D498" i="1"/>
  <c r="D497" i="1" s="1"/>
  <c r="E278" i="2"/>
  <c r="E224" i="2"/>
  <c r="E214" i="2"/>
  <c r="D620" i="1"/>
  <c r="D619" i="1" s="1"/>
  <c r="E151" i="2"/>
  <c r="E145" i="2" l="1"/>
  <c r="E663" i="2"/>
  <c r="D53" i="1" l="1"/>
  <c r="D52" i="1" s="1"/>
  <c r="E745" i="2"/>
  <c r="D19" i="1"/>
  <c r="D18" i="1" s="1"/>
  <c r="E711" i="2"/>
  <c r="D142" i="1"/>
  <c r="D141" i="1" s="1"/>
  <c r="E832" i="2"/>
  <c r="E831" i="2" s="1"/>
  <c r="D162" i="1"/>
  <c r="D161" i="1" s="1"/>
  <c r="E852" i="2"/>
  <c r="E851" i="2" s="1"/>
  <c r="D345" i="1" l="1"/>
  <c r="D344" i="1" s="1"/>
  <c r="E547" i="2"/>
  <c r="E541" i="2" s="1"/>
  <c r="E510" i="2"/>
  <c r="D83" i="1" l="1"/>
  <c r="E221" i="2" l="1"/>
  <c r="E421" i="2"/>
  <c r="E359" i="2" l="1"/>
  <c r="E303" i="2" l="1"/>
  <c r="D551" i="1" l="1"/>
  <c r="D644" i="1" l="1"/>
  <c r="D643" i="1" s="1"/>
  <c r="D37" i="1" l="1"/>
  <c r="D36" i="1" s="1"/>
  <c r="D35" i="1" s="1"/>
  <c r="E729" i="2"/>
  <c r="E728" i="2" s="1"/>
  <c r="E864" i="2" l="1"/>
  <c r="E850" i="2"/>
  <c r="D158" i="1"/>
  <c r="D157" i="1" s="1"/>
  <c r="E847" i="2"/>
  <c r="E836" i="2"/>
  <c r="D105" i="1"/>
  <c r="D104" i="1" s="1"/>
  <c r="D103" i="1" s="1"/>
  <c r="E794" i="2"/>
  <c r="E793" i="2" s="1"/>
  <c r="E789" i="2"/>
  <c r="D68" i="1"/>
  <c r="D67" i="1" s="1"/>
  <c r="D66" i="1" s="1"/>
  <c r="E760" i="2"/>
  <c r="E759" i="2" s="1"/>
  <c r="D291" i="1" l="1"/>
  <c r="D290" i="1" s="1"/>
  <c r="E546" i="2"/>
  <c r="E495" i="2"/>
  <c r="E498" i="2"/>
  <c r="E486" i="2"/>
  <c r="E474" i="2"/>
  <c r="E462" i="2"/>
  <c r="E455" i="2"/>
  <c r="E431" i="2"/>
  <c r="E439" i="2"/>
  <c r="E623" i="2"/>
  <c r="E622" i="2" s="1"/>
  <c r="E625" i="2"/>
  <c r="D187" i="1" s="1"/>
  <c r="D186" i="1" s="1"/>
  <c r="E678" i="2"/>
  <c r="E676" i="2"/>
  <c r="E615" i="2"/>
  <c r="E430" i="2" l="1"/>
  <c r="E429" i="2" s="1"/>
  <c r="E428" i="2" s="1"/>
  <c r="E436" i="2"/>
  <c r="E435" i="2" s="1"/>
  <c r="D185" i="1"/>
  <c r="D184" i="1" s="1"/>
  <c r="D183" i="1" s="1"/>
  <c r="E624" i="2"/>
  <c r="E621" i="2" s="1"/>
  <c r="E427" i="2" l="1"/>
  <c r="E594" i="2"/>
  <c r="E596" i="2"/>
  <c r="E593" i="2" s="1"/>
  <c r="E591" i="2"/>
  <c r="E592" i="2" l="1"/>
  <c r="D732" i="1"/>
  <c r="D768" i="1"/>
  <c r="E170" i="2"/>
  <c r="E169" i="2" s="1"/>
  <c r="E164" i="2"/>
  <c r="D617" i="1"/>
  <c r="E196" i="2"/>
  <c r="E139" i="2"/>
  <c r="E93" i="2"/>
  <c r="E80" i="2"/>
  <c r="E63" i="2"/>
  <c r="E899" i="2" l="1"/>
  <c r="E901" i="2"/>
  <c r="E299" i="2" l="1"/>
  <c r="D682" i="1"/>
  <c r="D681" i="1" s="1"/>
  <c r="E367" i="2"/>
  <c r="D663" i="1"/>
  <c r="D662" i="1" s="1"/>
  <c r="D661" i="1" s="1"/>
  <c r="E352" i="2"/>
  <c r="E351" i="2" s="1"/>
  <c r="E350" i="2"/>
  <c r="D648" i="1"/>
  <c r="E337" i="2"/>
  <c r="E336" i="2" s="1"/>
  <c r="E328" i="2"/>
  <c r="D524" i="1"/>
  <c r="D523" i="1" s="1"/>
  <c r="E241" i="2"/>
  <c r="D747" i="1" l="1"/>
  <c r="D746" i="1"/>
  <c r="D745" i="1" l="1"/>
  <c r="D404" i="1"/>
  <c r="D403" i="1" s="1"/>
  <c r="D402" i="1" s="1"/>
  <c r="E92" i="2"/>
  <c r="E91" i="2" s="1"/>
  <c r="E52" i="2"/>
  <c r="D342" i="1" l="1"/>
  <c r="D341" i="1"/>
  <c r="D333" i="1"/>
  <c r="D527" i="1" l="1"/>
  <c r="E302" i="2"/>
  <c r="E301" i="2" s="1"/>
  <c r="E296" i="2" s="1"/>
  <c r="E330" i="2" l="1"/>
  <c r="E327" i="2" s="1"/>
  <c r="E326" i="2" l="1"/>
  <c r="D550" i="1"/>
  <c r="D80" i="1" l="1"/>
  <c r="D79" i="1" s="1"/>
  <c r="E772" i="2"/>
  <c r="E769" i="2"/>
  <c r="D21" i="1"/>
  <c r="D20" i="1" s="1"/>
  <c r="E713" i="2"/>
  <c r="D343" i="1" l="1"/>
  <c r="D315" i="1"/>
  <c r="D314" i="1" s="1"/>
  <c r="E518" i="2"/>
  <c r="D308" i="1"/>
  <c r="D307" i="1" s="1"/>
  <c r="E511" i="2"/>
  <c r="E503" i="2"/>
  <c r="E493" i="2"/>
  <c r="E481" i="2"/>
  <c r="D271" i="1"/>
  <c r="D270" i="1" s="1"/>
  <c r="E475" i="2"/>
  <c r="D240" i="1" l="1"/>
  <c r="D239" i="1" s="1"/>
  <c r="D238" i="1"/>
  <c r="D237" i="1" s="1"/>
  <c r="E675" i="2"/>
  <c r="E677" i="2"/>
  <c r="D216" i="1"/>
  <c r="D215" i="1" s="1"/>
  <c r="D214" i="1"/>
  <c r="D213" i="1" s="1"/>
  <c r="E651" i="2"/>
  <c r="E653" i="2"/>
  <c r="E646" i="2"/>
  <c r="E674" i="2" l="1"/>
  <c r="D236" i="1"/>
  <c r="E127" i="2" l="1"/>
  <c r="E87" i="2"/>
  <c r="D719" i="1" l="1"/>
  <c r="D718" i="1"/>
  <c r="E403" i="2"/>
  <c r="E402" i="2" s="1"/>
  <c r="E370" i="2"/>
  <c r="E365" i="2"/>
  <c r="E305" i="2"/>
  <c r="D526" i="1"/>
  <c r="D525" i="1" s="1"/>
  <c r="E298" i="2"/>
  <c r="D515" i="1"/>
  <c r="E277" i="2"/>
  <c r="D717" i="1" l="1"/>
  <c r="D716" i="1" s="1"/>
  <c r="E288" i="2"/>
  <c r="D485" i="1"/>
  <c r="D484" i="1" s="1"/>
  <c r="E265" i="2"/>
  <c r="E258" i="2"/>
  <c r="E256" i="2"/>
  <c r="D434" i="1" l="1"/>
  <c r="E96" i="2"/>
  <c r="E264" i="2" l="1"/>
  <c r="D350" i="1" l="1"/>
  <c r="D349" i="1" s="1"/>
  <c r="E552" i="2"/>
  <c r="E65" i="2" l="1"/>
  <c r="E212" i="2"/>
  <c r="D430" i="1"/>
  <c r="E579" i="2"/>
  <c r="E727" i="2" l="1"/>
  <c r="D348" i="1" l="1"/>
  <c r="E551" i="2" l="1"/>
  <c r="E458" i="2"/>
  <c r="D761" i="1" l="1"/>
  <c r="D762" i="1"/>
  <c r="D760" i="1"/>
  <c r="D759" i="1"/>
  <c r="E858" i="2" l="1"/>
  <c r="E857" i="2" s="1"/>
  <c r="D477" i="1" l="1"/>
  <c r="E590" i="2"/>
  <c r="E589" i="2" s="1"/>
  <c r="D298" i="1" l="1"/>
  <c r="D297" i="1" s="1"/>
  <c r="E502" i="2"/>
  <c r="D212" i="1" l="1"/>
  <c r="D211" i="1" s="1"/>
  <c r="D210" i="1" s="1"/>
  <c r="D779" i="1" l="1"/>
  <c r="E905" i="2"/>
  <c r="E849" i="2" l="1"/>
  <c r="D160" i="1"/>
  <c r="D159" i="1" s="1"/>
  <c r="D64" i="1"/>
  <c r="D72" i="1"/>
  <c r="D74" i="1"/>
  <c r="D76" i="1"/>
  <c r="D78" i="1"/>
  <c r="E756" i="2"/>
  <c r="D690" i="1" l="1"/>
  <c r="D689" i="1" s="1"/>
  <c r="D688" i="1" s="1"/>
  <c r="D687" i="1"/>
  <c r="D686" i="1" s="1"/>
  <c r="D685" i="1" s="1"/>
  <c r="E375" i="2"/>
  <c r="E374" i="2" s="1"/>
  <c r="E372" i="2"/>
  <c r="E649" i="2" l="1"/>
  <c r="E648" i="2" s="1"/>
  <c r="E210" i="2" l="1"/>
  <c r="D782" i="1"/>
  <c r="E27" i="2" l="1"/>
  <c r="D411" i="1" l="1"/>
  <c r="D410" i="1" s="1"/>
  <c r="E564" i="2"/>
  <c r="D461" i="1" l="1"/>
  <c r="E587" i="2"/>
  <c r="E586" i="2" s="1"/>
  <c r="E585" i="2" l="1"/>
  <c r="E584" i="2" s="1"/>
  <c r="D752" i="1"/>
  <c r="D751" i="1" s="1"/>
  <c r="E184" i="2"/>
  <c r="E51" i="2" l="1"/>
  <c r="D149" i="1" l="1"/>
  <c r="E44" i="2" l="1"/>
  <c r="E43" i="2" s="1"/>
  <c r="D660" i="1" l="1"/>
  <c r="D659" i="1" s="1"/>
  <c r="D658" i="1" s="1"/>
  <c r="E349" i="2"/>
  <c r="E348" i="2" s="1"/>
  <c r="D478" i="1"/>
  <c r="D479" i="1"/>
  <c r="D483" i="1"/>
  <c r="D495" i="1"/>
  <c r="D409" i="1" l="1"/>
  <c r="D408" i="1" s="1"/>
  <c r="E562" i="2"/>
  <c r="E561" i="2" s="1"/>
  <c r="E613" i="2" l="1"/>
  <c r="E803" i="2" l="1"/>
  <c r="E800" i="2"/>
  <c r="E799" i="2"/>
  <c r="D757" i="1" l="1"/>
  <c r="D756" i="1" s="1"/>
  <c r="E189" i="2"/>
  <c r="D741" i="1"/>
  <c r="D740" i="1" s="1"/>
  <c r="E176" i="2"/>
  <c r="E175" i="2"/>
  <c r="D398" i="1"/>
  <c r="D397" i="1" s="1"/>
  <c r="E86" i="2"/>
  <c r="D684" i="1" l="1"/>
  <c r="D713" i="1" l="1"/>
  <c r="D669" i="1"/>
  <c r="D668" i="1" s="1"/>
  <c r="E397" i="2"/>
  <c r="E356" i="2"/>
  <c r="D296" i="1" l="1"/>
  <c r="D295" i="1" s="1"/>
  <c r="D294" i="1" s="1"/>
  <c r="E500" i="2"/>
  <c r="E499" i="2" s="1"/>
  <c r="D139" i="1" l="1"/>
  <c r="E826" i="2"/>
  <c r="E825" i="2" s="1"/>
  <c r="D633" i="1" l="1"/>
  <c r="D632" i="1" s="1"/>
  <c r="E162" i="2"/>
  <c r="E156" i="2"/>
  <c r="D625" i="1"/>
  <c r="D624" i="1" s="1"/>
  <c r="D676" i="1" l="1"/>
  <c r="D675" i="1" s="1"/>
  <c r="D674" i="1"/>
  <c r="D673" i="1" s="1"/>
  <c r="D671" i="1"/>
  <c r="E362" i="2"/>
  <c r="E364" i="2"/>
  <c r="E358" i="2"/>
  <c r="E355" i="2" s="1"/>
  <c r="E361" i="2" l="1"/>
  <c r="D667" i="1"/>
  <c r="D670" i="1"/>
  <c r="D672" i="1"/>
  <c r="E257" i="2"/>
  <c r="D679" i="1" l="1"/>
  <c r="D678" i="1" s="1"/>
  <c r="D677" i="1" s="1"/>
  <c r="E694" i="2"/>
  <c r="E693" i="2" s="1"/>
  <c r="E692" i="2" s="1"/>
  <c r="E479" i="2"/>
  <c r="D293" i="1" l="1"/>
  <c r="D292" i="1" s="1"/>
  <c r="D289" i="1" s="1"/>
  <c r="E497" i="2"/>
  <c r="E494" i="2" s="1"/>
  <c r="E465" i="2"/>
  <c r="D683" i="1"/>
  <c r="D680" i="1" s="1"/>
  <c r="E369" i="2"/>
  <c r="E366" i="2" s="1"/>
  <c r="E71" i="2" l="1"/>
  <c r="E89" i="2"/>
  <c r="E88" i="2" s="1"/>
  <c r="D401" i="1"/>
  <c r="D400" i="1" s="1"/>
  <c r="D399" i="1" s="1"/>
  <c r="D396" i="1"/>
  <c r="D395" i="1" s="1"/>
  <c r="D394" i="1" s="1"/>
  <c r="E84" i="2"/>
  <c r="E83" i="2" s="1"/>
  <c r="D584" i="1" l="1"/>
  <c r="D583" i="1" s="1"/>
  <c r="E118" i="2"/>
  <c r="E117" i="2" l="1"/>
  <c r="E116" i="2" s="1"/>
  <c r="E842" i="2"/>
  <c r="E841" i="2" s="1"/>
  <c r="E835" i="2"/>
  <c r="E807" i="2"/>
  <c r="E806" i="2" s="1"/>
  <c r="E791" i="2"/>
  <c r="E790" i="2" s="1"/>
  <c r="E788" i="2"/>
  <c r="E787" i="2" s="1"/>
  <c r="E784" i="2"/>
  <c r="E783" i="2" s="1"/>
  <c r="E780" i="2"/>
  <c r="E779" i="2" s="1"/>
  <c r="E36" i="2"/>
  <c r="E35" i="2" s="1"/>
  <c r="E40" i="2"/>
  <c r="E39" i="2" s="1"/>
  <c r="E775" i="2"/>
  <c r="E774" i="2" s="1"/>
  <c r="E750" i="2"/>
  <c r="E749" i="2" s="1"/>
  <c r="E726" i="2"/>
  <c r="E725" i="2" s="1"/>
  <c r="E722" i="2"/>
  <c r="E721" i="2" s="1"/>
  <c r="E662" i="2" l="1"/>
  <c r="D225" i="1" s="1"/>
  <c r="D224" i="1" s="1"/>
  <c r="D223" i="1" s="1"/>
  <c r="E661" i="2" l="1"/>
  <c r="D442" i="1"/>
  <c r="D441" i="1"/>
  <c r="D440" i="1"/>
  <c r="D439" i="1"/>
  <c r="D437" i="1"/>
  <c r="D436" i="1" s="1"/>
  <c r="D433" i="1"/>
  <c r="D431" i="1"/>
  <c r="D429" i="1"/>
  <c r="D428" i="1"/>
  <c r="D426" i="1"/>
  <c r="D425" i="1"/>
  <c r="D424" i="1"/>
  <c r="D423" i="1"/>
  <c r="D421" i="1"/>
  <c r="D420" i="1"/>
  <c r="D726" i="1"/>
  <c r="D427" i="1" l="1"/>
  <c r="D422" i="1"/>
  <c r="D438" i="1"/>
  <c r="D435" i="1" s="1"/>
  <c r="D432" i="1" s="1"/>
  <c r="D419" i="1"/>
  <c r="D549" i="1"/>
  <c r="D548" i="1"/>
  <c r="D547" i="1"/>
  <c r="D544" i="1"/>
  <c r="D542" i="1"/>
  <c r="D540" i="1"/>
  <c r="D536" i="1"/>
  <c r="D535" i="1"/>
  <c r="D534" i="1"/>
  <c r="D530" i="1"/>
  <c r="D529" i="1"/>
  <c r="D522" i="1"/>
  <c r="D517" i="1"/>
  <c r="D514" i="1"/>
  <c r="D513" i="1"/>
  <c r="D509" i="1"/>
  <c r="D508" i="1"/>
  <c r="D507" i="1"/>
  <c r="D506" i="1"/>
  <c r="D503" i="1"/>
  <c r="D501" i="1"/>
  <c r="D496" i="1"/>
  <c r="D494" i="1"/>
  <c r="D493" i="1"/>
  <c r="D491" i="1"/>
  <c r="D488" i="1"/>
  <c r="D481" i="1"/>
  <c r="D475" i="1"/>
  <c r="D472" i="1"/>
  <c r="D468" i="1"/>
  <c r="D470" i="1"/>
  <c r="D466" i="1"/>
  <c r="D464" i="1"/>
  <c r="D463" i="1"/>
  <c r="D460" i="1"/>
  <c r="D459" i="1"/>
  <c r="D458" i="1"/>
  <c r="E882" i="2"/>
  <c r="E881" i="2" s="1"/>
  <c r="E879" i="2"/>
  <c r="E878" i="2" s="1"/>
  <c r="E876" i="2"/>
  <c r="E875" i="2" s="1"/>
  <c r="E874" i="2" s="1"/>
  <c r="E871" i="2"/>
  <c r="E869" i="2"/>
  <c r="E867" i="2"/>
  <c r="E865" i="2"/>
  <c r="E863" i="2"/>
  <c r="E860" i="2"/>
  <c r="E821" i="2"/>
  <c r="E819" i="2"/>
  <c r="E817" i="2"/>
  <c r="E812" i="2"/>
  <c r="E811" i="2" s="1"/>
  <c r="E802" i="2"/>
  <c r="E797" i="2"/>
  <c r="E777" i="2"/>
  <c r="E770" i="2"/>
  <c r="E768" i="2"/>
  <c r="E766" i="2"/>
  <c r="E764" i="2"/>
  <c r="E754" i="2"/>
  <c r="E747" i="2"/>
  <c r="E743" i="2"/>
  <c r="E741" i="2"/>
  <c r="E738" i="2"/>
  <c r="E736" i="2"/>
  <c r="E734" i="2"/>
  <c r="E732" i="2"/>
  <c r="E719" i="2"/>
  <c r="E716" i="2"/>
  <c r="E715" i="2" s="1"/>
  <c r="E709" i="2"/>
  <c r="E707" i="2"/>
  <c r="E705" i="2"/>
  <c r="E903" i="2"/>
  <c r="E902" i="2" s="1"/>
  <c r="E897" i="2"/>
  <c r="E895" i="2"/>
  <c r="E892" i="2"/>
  <c r="E697" i="2"/>
  <c r="E696" i="2" s="1"/>
  <c r="E690" i="2"/>
  <c r="E689" i="2" s="1"/>
  <c r="E688" i="2" s="1"/>
  <c r="E687" i="2" s="1"/>
  <c r="E685" i="2"/>
  <c r="E683" i="2"/>
  <c r="E681" i="2"/>
  <c r="E667" i="2"/>
  <c r="E664" i="2"/>
  <c r="E659" i="2"/>
  <c r="E657" i="2"/>
  <c r="E655" i="2"/>
  <c r="E645" i="2"/>
  <c r="E643" i="2"/>
  <c r="E640" i="2"/>
  <c r="E638" i="2"/>
  <c r="E636" i="2"/>
  <c r="E634" i="2"/>
  <c r="E631" i="2"/>
  <c r="E629" i="2"/>
  <c r="E627" i="2"/>
  <c r="E619" i="2"/>
  <c r="E618" i="2" s="1"/>
  <c r="E616" i="2"/>
  <c r="E614" i="2"/>
  <c r="E612" i="2"/>
  <c r="E609" i="2"/>
  <c r="E608" i="2" s="1"/>
  <c r="E601" i="2"/>
  <c r="E600" i="2" s="1"/>
  <c r="E574" i="2"/>
  <c r="E571" i="2"/>
  <c r="E559" i="2"/>
  <c r="E557" i="2"/>
  <c r="E534" i="2"/>
  <c r="E530" i="2"/>
  <c r="E528" i="2"/>
  <c r="E525" i="2"/>
  <c r="E523" i="2"/>
  <c r="E522" i="2" s="1"/>
  <c r="E520" i="2"/>
  <c r="E516" i="2"/>
  <c r="E514" i="2"/>
  <c r="E509" i="2"/>
  <c r="E507" i="2"/>
  <c r="E492" i="2"/>
  <c r="E490" i="2"/>
  <c r="E485" i="2"/>
  <c r="E483" i="2"/>
  <c r="E480" i="2"/>
  <c r="E478" i="2"/>
  <c r="E473" i="2"/>
  <c r="E471" i="2"/>
  <c r="E468" i="2"/>
  <c r="E466" i="2"/>
  <c r="E464" i="2"/>
  <c r="E461" i="2"/>
  <c r="E459" i="2"/>
  <c r="E457" i="2"/>
  <c r="E454" i="2"/>
  <c r="E452" i="2"/>
  <c r="E449" i="2"/>
  <c r="E420" i="2"/>
  <c r="E419" i="2" s="1"/>
  <c r="E417" i="2"/>
  <c r="E416" i="2" s="1"/>
  <c r="E415" i="2" s="1"/>
  <c r="E410" i="2"/>
  <c r="E407" i="2"/>
  <c r="E400" i="2"/>
  <c r="E395" i="2"/>
  <c r="E382" i="2"/>
  <c r="E346" i="2"/>
  <c r="E344" i="2"/>
  <c r="E342" i="2"/>
  <c r="E341" i="2" s="1"/>
  <c r="E339" i="2"/>
  <c r="E322" i="2"/>
  <c r="E321" i="2" s="1"/>
  <c r="E319" i="2"/>
  <c r="E317" i="2"/>
  <c r="E315" i="2"/>
  <c r="E304" i="2"/>
  <c r="E297" i="2"/>
  <c r="E292" i="2"/>
  <c r="E287" i="2" s="1"/>
  <c r="E281" i="2"/>
  <c r="E280" i="2" s="1"/>
  <c r="E273" i="2"/>
  <c r="E271" i="2"/>
  <c r="E268" i="2"/>
  <c r="E267" i="2" s="1"/>
  <c r="E263" i="2"/>
  <c r="E261" i="2"/>
  <c r="E255" i="2"/>
  <c r="E252" i="2"/>
  <c r="E250" i="2"/>
  <c r="E248" i="2"/>
  <c r="E245" i="2"/>
  <c r="E240" i="2"/>
  <c r="E235" i="2"/>
  <c r="E234" i="2" s="1"/>
  <c r="E231" i="2"/>
  <c r="E230" i="2" s="1"/>
  <c r="E24" i="2"/>
  <c r="E208" i="2"/>
  <c r="E206" i="2"/>
  <c r="E203" i="2"/>
  <c r="E191" i="2"/>
  <c r="E186" i="2"/>
  <c r="E181" i="2"/>
  <c r="E178" i="2"/>
  <c r="E174" i="2"/>
  <c r="E172" i="2"/>
  <c r="E167" i="2"/>
  <c r="E160" i="2"/>
  <c r="E158" i="2"/>
  <c r="E154" i="2"/>
  <c r="E143" i="2"/>
  <c r="E141" i="2"/>
  <c r="E138" i="2"/>
  <c r="E134" i="2"/>
  <c r="E132" i="2"/>
  <c r="E130" i="2"/>
  <c r="E128" i="2"/>
  <c r="E126" i="2"/>
  <c r="E124" i="2"/>
  <c r="E113" i="2"/>
  <c r="E111" i="2"/>
  <c r="E106" i="2"/>
  <c r="E104" i="2"/>
  <c r="E102" i="2"/>
  <c r="E99" i="2"/>
  <c r="E98" i="2" s="1"/>
  <c r="E81" i="2"/>
  <c r="E79" i="2"/>
  <c r="E76" i="2"/>
  <c r="E75" i="2" s="1"/>
  <c r="E73" i="2"/>
  <c r="E72" i="2" s="1"/>
  <c r="E70" i="2"/>
  <c r="E69" i="2" s="1"/>
  <c r="E67" i="2"/>
  <c r="E66" i="2" s="1"/>
  <c r="E64" i="2"/>
  <c r="E62" i="2"/>
  <c r="E59" i="2"/>
  <c r="E58" i="2" s="1"/>
  <c r="E56" i="2"/>
  <c r="E54" i="2"/>
  <c r="E50" i="2"/>
  <c r="E48" i="2"/>
  <c r="E34" i="2"/>
  <c r="E33" i="2" s="1"/>
  <c r="D415" i="1"/>
  <c r="D413" i="1"/>
  <c r="D407" i="1"/>
  <c r="D393" i="1"/>
  <c r="D391" i="1"/>
  <c r="D388" i="1"/>
  <c r="D385" i="1"/>
  <c r="D382" i="1"/>
  <c r="D379" i="1"/>
  <c r="D376" i="1"/>
  <c r="D374" i="1"/>
  <c r="D371" i="1"/>
  <c r="D368" i="1"/>
  <c r="D366" i="1"/>
  <c r="D363" i="1"/>
  <c r="D360" i="1"/>
  <c r="D358" i="1"/>
  <c r="D355" i="1"/>
  <c r="D783" i="1"/>
  <c r="D781" i="1"/>
  <c r="D777" i="1"/>
  <c r="D775" i="1"/>
  <c r="D774" i="1"/>
  <c r="D772" i="1"/>
  <c r="D771" i="1"/>
  <c r="D769" i="1"/>
  <c r="D767" i="1"/>
  <c r="D766" i="1"/>
  <c r="D765" i="1"/>
  <c r="D764" i="1"/>
  <c r="D755" i="1"/>
  <c r="D754" i="1"/>
  <c r="D750" i="1"/>
  <c r="D749" i="1"/>
  <c r="D744" i="1"/>
  <c r="D743" i="1"/>
  <c r="D739" i="1"/>
  <c r="D738" i="1" s="1"/>
  <c r="D737" i="1"/>
  <c r="D736" i="1" s="1"/>
  <c r="D735" i="1"/>
  <c r="D734" i="1" s="1"/>
  <c r="D733" i="1" s="1"/>
  <c r="D731" i="1"/>
  <c r="D730" i="1" s="1"/>
  <c r="D729" i="1"/>
  <c r="D728" i="1"/>
  <c r="D724" i="1"/>
  <c r="D723" i="1"/>
  <c r="D639" i="1"/>
  <c r="D637" i="1"/>
  <c r="D581" i="1"/>
  <c r="D575" i="1"/>
  <c r="E307" i="2" l="1"/>
  <c r="D533" i="1"/>
  <c r="D532" i="1" s="1"/>
  <c r="E270" i="2"/>
  <c r="E704" i="2"/>
  <c r="E810" i="2"/>
  <c r="E166" i="2"/>
  <c r="E533" i="2"/>
  <c r="E666" i="2"/>
  <c r="E482" i="2"/>
  <c r="E731" i="2"/>
  <c r="E153" i="2"/>
  <c r="D763" i="1"/>
  <c r="E335" i="2"/>
  <c r="E334" i="2" s="1"/>
  <c r="E763" i="2"/>
  <c r="E254" i="2"/>
  <c r="E470" i="2"/>
  <c r="E506" i="2"/>
  <c r="E513" i="2"/>
  <c r="D512" i="1"/>
  <c r="E95" i="2"/>
  <c r="E61" i="2"/>
  <c r="D780" i="1"/>
  <c r="E626" i="2"/>
  <c r="D476" i="1"/>
  <c r="E753" i="2"/>
  <c r="E862" i="2"/>
  <c r="E856" i="2" s="1"/>
  <c r="E855" i="2" s="1"/>
  <c r="E527" i="2"/>
  <c r="E123" i="2"/>
  <c r="E122" i="2" s="1"/>
  <c r="E115" i="2" s="1"/>
  <c r="E229" i="2"/>
  <c r="E78" i="2"/>
  <c r="E140" i="2"/>
  <c r="E137" i="2" s="1"/>
  <c r="E286" i="2"/>
  <c r="E570" i="2"/>
  <c r="E569" i="2" s="1"/>
  <c r="E567" i="2" s="1"/>
  <c r="E642" i="2"/>
  <c r="E477" i="2"/>
  <c r="E394" i="2"/>
  <c r="E110" i="2"/>
  <c r="E109" i="2" s="1"/>
  <c r="E108" i="2" s="1"/>
  <c r="E53" i="2"/>
  <c r="E406" i="2"/>
  <c r="E894" i="2"/>
  <c r="E891" i="2" s="1"/>
  <c r="E890" i="2" s="1"/>
  <c r="E885" i="2" s="1"/>
  <c r="E489" i="2"/>
  <c r="E611" i="2"/>
  <c r="E680" i="2"/>
  <c r="E679" i="2" s="1"/>
  <c r="E633" i="2"/>
  <c r="E239" i="2"/>
  <c r="E101" i="2"/>
  <c r="E796" i="2"/>
  <c r="D742" i="1"/>
  <c r="E556" i="2"/>
  <c r="E555" i="2" s="1"/>
  <c r="E554" i="2" s="1"/>
  <c r="E463" i="2"/>
  <c r="E456" i="2"/>
  <c r="E448" i="2"/>
  <c r="D748" i="1"/>
  <c r="D418" i="1"/>
  <c r="D722" i="1"/>
  <c r="D773" i="1"/>
  <c r="D770" i="1"/>
  <c r="E873" i="2"/>
  <c r="D776" i="1"/>
  <c r="D727" i="1"/>
  <c r="D753" i="1"/>
  <c r="D758" i="1"/>
  <c r="E447" i="2" l="1"/>
  <c r="E445" i="2" s="1"/>
  <c r="E703" i="2"/>
  <c r="E238" i="2"/>
  <c r="E237" i="2" s="1"/>
  <c r="E607" i="2"/>
  <c r="E605" i="2" s="1"/>
  <c r="E762" i="2"/>
  <c r="E47" i="2"/>
  <c r="E46" i="2" s="1"/>
  <c r="E94" i="2"/>
  <c r="E136" i="2"/>
  <c r="D715" i="1"/>
  <c r="D714" i="1" s="1"/>
  <c r="D710" i="1"/>
  <c r="D709" i="1" s="1"/>
  <c r="D712" i="1"/>
  <c r="D711" i="1" s="1"/>
  <c r="D705" i="1"/>
  <c r="D704" i="1" s="1"/>
  <c r="D703" i="1" s="1"/>
  <c r="D700" i="1"/>
  <c r="D699" i="1" s="1"/>
  <c r="D698" i="1" s="1"/>
  <c r="D697" i="1"/>
  <c r="D696" i="1" s="1"/>
  <c r="D693" i="1"/>
  <c r="D692" i="1" s="1"/>
  <c r="D691" i="1" s="1"/>
  <c r="E31" i="2" l="1"/>
  <c r="E702" i="2"/>
  <c r="E700" i="2" s="1"/>
  <c r="D708" i="1"/>
  <c r="D665" i="1" s="1"/>
  <c r="D414" i="1"/>
  <c r="D321" i="1"/>
  <c r="D320" i="1" s="1"/>
  <c r="D319" i="1" s="1"/>
  <c r="D288" i="1"/>
  <c r="D287" i="1" s="1"/>
  <c r="D286" i="1"/>
  <c r="D285" i="1" s="1"/>
  <c r="D253" i="1"/>
  <c r="D252" i="1" s="1"/>
  <c r="D467" i="1"/>
  <c r="D593" i="1"/>
  <c r="D592" i="1" s="1"/>
  <c r="D591" i="1"/>
  <c r="D590" i="1" s="1"/>
  <c r="D567" i="1"/>
  <c r="D566" i="1" s="1"/>
  <c r="D500" i="1"/>
  <c r="D406" i="1"/>
  <c r="D390" i="1"/>
  <c r="D387" i="1"/>
  <c r="D386" i="1" s="1"/>
  <c r="D384" i="1"/>
  <c r="D383" i="1" s="1"/>
  <c r="D381" i="1"/>
  <c r="D380" i="1" s="1"/>
  <c r="D378" i="1"/>
  <c r="D377" i="1" s="1"/>
  <c r="D373" i="1"/>
  <c r="D370" i="1"/>
  <c r="D369" i="1" s="1"/>
  <c r="D367" i="1"/>
  <c r="D365" i="1"/>
  <c r="D362" i="1"/>
  <c r="D361" i="1" s="1"/>
  <c r="D364" i="1" l="1"/>
  <c r="D589" i="1"/>
  <c r="D284" i="1"/>
  <c r="D392" i="1" l="1"/>
  <c r="D389" i="1" s="1"/>
  <c r="D650" i="1" l="1"/>
  <c r="D649" i="1" s="1"/>
  <c r="D487" i="1"/>
  <c r="D486" i="1" s="1"/>
  <c r="D502" i="1" l="1"/>
  <c r="D499" i="1" s="1"/>
  <c r="D199" i="1"/>
  <c r="D198" i="1" s="1"/>
  <c r="D197" i="1"/>
  <c r="D196" i="1" s="1"/>
  <c r="D313" i="1"/>
  <c r="D312" i="1" s="1"/>
  <c r="D311" i="1"/>
  <c r="D310" i="1" s="1"/>
  <c r="D306" i="1"/>
  <c r="D305" i="1" s="1"/>
  <c r="D304" i="1"/>
  <c r="D303" i="1" s="1"/>
  <c r="D281" i="1"/>
  <c r="D280" i="1" s="1"/>
  <c r="D279" i="1"/>
  <c r="D278" i="1" s="1"/>
  <c r="D269" i="1"/>
  <c r="D268" i="1" s="1"/>
  <c r="D267" i="1"/>
  <c r="D266" i="1" s="1"/>
  <c r="D277" i="1" l="1"/>
  <c r="D309" i="1"/>
  <c r="D302" i="1"/>
  <c r="D265" i="1"/>
  <c r="D195" i="1"/>
  <c r="D77" i="1" l="1"/>
  <c r="D87" i="1" l="1"/>
  <c r="D375" i="1" l="1"/>
  <c r="D372" i="1" s="1"/>
  <c r="D471" i="1" l="1"/>
  <c r="D264" i="1" l="1"/>
  <c r="D263" i="1" s="1"/>
  <c r="D474" i="1"/>
  <c r="D248" i="1"/>
  <c r="D247" i="1" s="1"/>
  <c r="D276" i="1" l="1"/>
  <c r="D275" i="1" s="1"/>
  <c r="D465" i="1" l="1"/>
  <c r="D572" i="1" l="1"/>
  <c r="D571" i="1" s="1"/>
  <c r="D570" i="1"/>
  <c r="D569" i="1" s="1"/>
  <c r="D155" i="1"/>
  <c r="D115" i="1"/>
  <c r="D114" i="1"/>
  <c r="D75" i="1"/>
  <c r="D55" i="1"/>
  <c r="D54" i="1" s="1"/>
  <c r="D568" i="1" l="1"/>
  <c r="A612" i="1"/>
  <c r="D612" i="1"/>
  <c r="C900" i="2" l="1"/>
  <c r="D609" i="1" l="1"/>
  <c r="D608" i="1" s="1"/>
  <c r="D606" i="1"/>
  <c r="D605" i="1" s="1"/>
  <c r="D175" i="1" l="1"/>
  <c r="D177" i="1"/>
  <c r="D176" i="1" s="1"/>
  <c r="D618" i="1" l="1"/>
  <c r="D615" i="1"/>
  <c r="D232" i="1" l="1"/>
  <c r="D156" i="1" l="1"/>
  <c r="D154" i="1"/>
  <c r="D153" i="1"/>
  <c r="D150" i="1"/>
  <c r="D148" i="1"/>
  <c r="D147" i="1"/>
  <c r="D140" i="1"/>
  <c r="D138" i="1"/>
  <c r="D137" i="1"/>
  <c r="D146" i="1" l="1"/>
  <c r="D145" i="1" s="1"/>
  <c r="D136" i="1"/>
  <c r="D135" i="1" s="1"/>
  <c r="D152" i="1"/>
  <c r="D151" i="1" s="1"/>
  <c r="D631" i="1"/>
  <c r="D630" i="1" s="1"/>
  <c r="D629" i="1"/>
  <c r="D628" i="1" s="1"/>
  <c r="D65" i="1"/>
  <c r="D63" i="1" s="1"/>
  <c r="D34" i="1"/>
  <c r="D33" i="1" s="1"/>
  <c r="D32" i="1" s="1"/>
  <c r="D647" i="1" l="1"/>
  <c r="D646" i="1" s="1"/>
  <c r="E16" i="2" l="1"/>
  <c r="E13" i="2" l="1"/>
  <c r="E12" i="2" s="1"/>
  <c r="E10" i="2" s="1"/>
  <c r="D359" i="1" l="1"/>
  <c r="D412" i="1" l="1"/>
  <c r="D405" i="1" s="1"/>
  <c r="D171" i="1" l="1"/>
  <c r="D170" i="1" l="1"/>
  <c r="D169" i="1" s="1"/>
  <c r="D168" i="1" s="1"/>
  <c r="D357" i="1" l="1"/>
  <c r="D356" i="1" s="1"/>
  <c r="D125" i="1" l="1"/>
  <c r="D30" i="1"/>
  <c r="E220" i="2" l="1"/>
  <c r="E219" i="2" s="1"/>
  <c r="D174" i="1" l="1"/>
  <c r="D173" i="1" s="1"/>
  <c r="D172" i="1" s="1"/>
  <c r="D469" i="1" l="1"/>
  <c r="D49" i="1" l="1"/>
  <c r="D48" i="1" s="1"/>
  <c r="D40" i="1"/>
  <c r="D39" i="1" s="1"/>
  <c r="D653" i="1" l="1"/>
  <c r="D652" i="1" s="1"/>
  <c r="D651" i="1" s="1"/>
  <c r="D111" i="1" l="1"/>
  <c r="D95" i="1" l="1"/>
  <c r="D340" i="1" l="1"/>
  <c r="D339" i="1" s="1"/>
  <c r="D338" i="1" s="1"/>
  <c r="D335" i="1"/>
  <c r="D73" i="1" l="1"/>
  <c r="D47" i="1"/>
  <c r="D46" i="1"/>
  <c r="D17" i="1"/>
  <c r="D16" i="1" s="1"/>
  <c r="D206" i="1"/>
  <c r="D205" i="1" s="1"/>
  <c r="D326" i="1"/>
  <c r="D325" i="1" s="1"/>
  <c r="D490" i="1"/>
  <c r="D45" i="1" l="1"/>
  <c r="D516" i="1" l="1"/>
  <c r="D511" i="1" s="1"/>
  <c r="D192" i="1" l="1"/>
  <c r="D191" i="1" s="1"/>
  <c r="D190" i="1"/>
  <c r="D189" i="1" s="1"/>
  <c r="D188" i="1" l="1"/>
  <c r="D528" i="1" l="1"/>
  <c r="D110" i="1" l="1"/>
  <c r="D627" i="1" l="1"/>
  <c r="D626" i="1" s="1"/>
  <c r="D623" i="1"/>
  <c r="D622" i="1" s="1"/>
  <c r="D621" i="1" l="1"/>
  <c r="D546" i="1"/>
  <c r="D545" i="1" s="1"/>
  <c r="D102" i="1" l="1"/>
  <c r="D101" i="1" s="1"/>
  <c r="D100" i="1" s="1"/>
  <c r="D25" i="1"/>
  <c r="D24" i="1"/>
  <c r="D23" i="1" l="1"/>
  <c r="D22" i="1" s="1"/>
  <c r="D543" i="1" l="1"/>
  <c r="D541" i="1"/>
  <c r="D539" i="1"/>
  <c r="D482" i="1"/>
  <c r="D480" i="1"/>
  <c r="D462" i="1"/>
  <c r="D657" i="1"/>
  <c r="D656" i="1" s="1"/>
  <c r="D655" i="1"/>
  <c r="D654" i="1" s="1"/>
  <c r="D642" i="1"/>
  <c r="D641" i="1" s="1"/>
  <c r="D636" i="1"/>
  <c r="D635" i="1" s="1"/>
  <c r="D531" i="1" l="1"/>
  <c r="D645" i="1"/>
  <c r="D473" i="1"/>
  <c r="D634" i="1"/>
  <c r="D601" i="1"/>
  <c r="D600" i="1" s="1"/>
  <c r="D599" i="1"/>
  <c r="D598" i="1" s="1"/>
  <c r="D597" i="1"/>
  <c r="D596" i="1" s="1"/>
  <c r="D595" i="1"/>
  <c r="D594" i="1" s="1"/>
  <c r="D580" i="1"/>
  <c r="D579" i="1" s="1"/>
  <c r="D578" i="1"/>
  <c r="D577" i="1" s="1"/>
  <c r="D574" i="1"/>
  <c r="D573" i="1" s="1"/>
  <c r="D565" i="1"/>
  <c r="D564" i="1" s="1"/>
  <c r="D563" i="1" s="1"/>
  <c r="D452" i="1"/>
  <c r="D451" i="1" s="1"/>
  <c r="D450" i="1"/>
  <c r="D449" i="1" s="1"/>
  <c r="D448" i="1"/>
  <c r="D447" i="1" s="1"/>
  <c r="D354" i="1"/>
  <c r="D353" i="1" s="1"/>
  <c r="D332" i="1"/>
  <c r="D329" i="1"/>
  <c r="D328" i="1"/>
  <c r="D323" i="1"/>
  <c r="D318" i="1"/>
  <c r="D316" i="1" s="1"/>
  <c r="D274" i="1"/>
  <c r="D262" i="1"/>
  <c r="D260" i="1"/>
  <c r="D259" i="1" s="1"/>
  <c r="D257" i="1"/>
  <c r="D255" i="1"/>
  <c r="D250" i="1"/>
  <c r="D246" i="1"/>
  <c r="D245" i="1"/>
  <c r="D233" i="1"/>
  <c r="D231" i="1"/>
  <c r="D230" i="1"/>
  <c r="D227" i="1"/>
  <c r="D222" i="1"/>
  <c r="D220" i="1"/>
  <c r="D218" i="1"/>
  <c r="D209" i="1"/>
  <c r="D208" i="1"/>
  <c r="D203" i="1"/>
  <c r="D201" i="1"/>
  <c r="D194" i="1"/>
  <c r="D182" i="1"/>
  <c r="D179" i="1"/>
  <c r="D132" i="1"/>
  <c r="D130" i="1"/>
  <c r="D128" i="1"/>
  <c r="D126" i="1"/>
  <c r="D124" i="1"/>
  <c r="D123" i="1"/>
  <c r="D119" i="1"/>
  <c r="D118" i="1"/>
  <c r="D113" i="1"/>
  <c r="D112" i="1" s="1"/>
  <c r="D109" i="1"/>
  <c r="D108" i="1"/>
  <c r="D99" i="1"/>
  <c r="D98" i="1" s="1"/>
  <c r="D97" i="1" s="1"/>
  <c r="D96" i="1"/>
  <c r="D94" i="1" s="1"/>
  <c r="D93" i="1" s="1"/>
  <c r="D92" i="1"/>
  <c r="D91" i="1"/>
  <c r="D88" i="1"/>
  <c r="D86" i="1" s="1"/>
  <c r="D85" i="1" s="1"/>
  <c r="D84" i="1"/>
  <c r="D82" i="1" s="1"/>
  <c r="D81" i="1" s="1"/>
  <c r="D62" i="1"/>
  <c r="D59" i="1"/>
  <c r="D58" i="1"/>
  <c r="D51" i="1"/>
  <c r="D44" i="1"/>
  <c r="D42" i="1"/>
  <c r="D31" i="1"/>
  <c r="D29" i="1" s="1"/>
  <c r="D28" i="1" s="1"/>
  <c r="D27" i="1"/>
  <c r="D15" i="1"/>
  <c r="D13" i="1"/>
  <c r="D352" i="1" l="1"/>
  <c r="D117" i="1"/>
  <c r="D116" i="1" s="1"/>
  <c r="D562" i="1"/>
  <c r="D90" i="1"/>
  <c r="D89" i="1" s="1"/>
  <c r="D57" i="1"/>
  <c r="D56" i="1" s="1"/>
  <c r="D588" i="1"/>
  <c r="D446" i="1"/>
  <c r="D229" i="1"/>
  <c r="D228" i="1" s="1"/>
  <c r="D331" i="1"/>
  <c r="D330" i="1" s="1"/>
  <c r="D122" i="1"/>
  <c r="D121" i="1" s="1"/>
  <c r="D107" i="1"/>
  <c r="D106" i="1" s="1"/>
  <c r="D207" i="1"/>
  <c r="D204" i="1" s="1"/>
  <c r="D244" i="1"/>
  <c r="D327" i="1"/>
  <c r="D324" i="1" s="1"/>
  <c r="C901" i="2"/>
  <c r="C899" i="2"/>
  <c r="C897" i="2"/>
  <c r="D273" i="1"/>
  <c r="D272" i="1" s="1"/>
  <c r="D261" i="1"/>
  <c r="D258" i="1" s="1"/>
  <c r="D256" i="1"/>
  <c r="D254" i="1"/>
  <c r="D249" i="1"/>
  <c r="D561" i="1" l="1"/>
  <c r="D251" i="1"/>
  <c r="D243" i="1"/>
  <c r="D181" i="1"/>
  <c r="D180" i="1" s="1"/>
  <c r="D71" i="1"/>
  <c r="D70" i="1" s="1"/>
  <c r="D69" i="1" s="1"/>
  <c r="D61" i="1"/>
  <c r="D60" i="1" s="1"/>
  <c r="D43" i="1"/>
  <c r="D41" i="1"/>
  <c r="D14" i="1"/>
  <c r="D12" i="1"/>
  <c r="D11" i="1" l="1"/>
  <c r="D457" i="1"/>
  <c r="D456" i="1" s="1"/>
  <c r="C898" i="2" l="1"/>
  <c r="A591" i="1"/>
  <c r="C591" i="1"/>
  <c r="A595" i="1"/>
  <c r="C595" i="1"/>
  <c r="A597" i="1"/>
  <c r="C597" i="1"/>
  <c r="C599" i="1"/>
  <c r="A599" i="1"/>
  <c r="A601" i="1"/>
  <c r="E413" i="2" l="1"/>
  <c r="D725" i="1" l="1"/>
  <c r="D721" i="1" s="1"/>
  <c r="E217" i="2"/>
  <c r="D616" i="1" l="1"/>
  <c r="D614" i="1" s="1"/>
  <c r="D613" i="1" s="1"/>
  <c r="D611" i="1"/>
  <c r="D610" i="1" s="1"/>
  <c r="D607" i="1" s="1"/>
  <c r="D521" i="1"/>
  <c r="D520" i="1" s="1"/>
  <c r="D505" i="1"/>
  <c r="D504" i="1" s="1"/>
  <c r="D492" i="1"/>
  <c r="D489" i="1" s="1"/>
  <c r="D445" i="1"/>
  <c r="D444" i="1" s="1"/>
  <c r="D443" i="1" s="1"/>
  <c r="D417" i="1" s="1"/>
  <c r="D604" i="1" l="1"/>
  <c r="D603" i="1" s="1"/>
  <c r="D455" i="1"/>
  <c r="D510" i="1"/>
  <c r="D131" i="1"/>
  <c r="D129" i="1"/>
  <c r="D127" i="1"/>
  <c r="D50" i="1"/>
  <c r="D38" i="1" s="1"/>
  <c r="D26" i="1"/>
  <c r="D226" i="1"/>
  <c r="D221" i="1"/>
  <c r="D219" i="1"/>
  <c r="D217" i="1"/>
  <c r="D202" i="1"/>
  <c r="D200" i="1"/>
  <c r="D193" i="1"/>
  <c r="D178" i="1"/>
  <c r="D322" i="1"/>
  <c r="D242" i="1" s="1"/>
  <c r="D120" i="1" l="1"/>
  <c r="D10" i="1"/>
  <c r="D166" i="1"/>
  <c r="D454" i="1"/>
  <c r="E23" i="2"/>
  <c r="E21" i="2" s="1"/>
  <c r="D9" i="1" l="1"/>
  <c r="D7" i="1" s="1"/>
  <c r="E371" i="2"/>
  <c r="E354" i="2" s="1"/>
  <c r="E227" i="2" l="1"/>
  <c r="E8" i="2" s="1"/>
</calcChain>
</file>

<file path=xl/sharedStrings.xml><?xml version="1.0" encoding="utf-8"?>
<sst xmlns="http://schemas.openxmlformats.org/spreadsheetml/2006/main" count="3799" uniqueCount="713">
  <si>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</si>
  <si>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</si>
  <si>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</si>
  <si>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</si>
  <si>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</si>
  <si>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</si>
  <si>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</si>
  <si>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</si>
  <si>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</si>
  <si>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</si>
  <si>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</si>
  <si>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</si>
  <si>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</si>
  <si>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</si>
  <si>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</si>
  <si>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</si>
  <si>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</si>
  <si>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</si>
  <si>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</si>
  <si>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</si>
  <si>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</si>
  <si>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</si>
  <si>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</si>
  <si>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</si>
  <si>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</si>
  <si>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</si>
  <si>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</si>
  <si>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</si>
  <si>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</si>
  <si>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</si>
  <si>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>Сумма
(тыс.рублей)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</si>
  <si>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</si>
  <si>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</si>
  <si>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</si>
  <si>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</si>
  <si>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</si>
  <si>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</si>
  <si>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</si>
  <si>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</si>
  <si>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</si>
  <si>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</si>
  <si>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</si>
  <si>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</si>
  <si>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</si>
  <si>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</si>
  <si>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</si>
  <si>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</si>
  <si>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</si>
  <si>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</si>
  <si>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</si>
  <si>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</si>
  <si>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</si>
  <si>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</si>
  <si>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</si>
  <si>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</si>
  <si>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</si>
  <si>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</si>
  <si>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</si>
  <si>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</si>
  <si>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</si>
  <si>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</si>
  <si>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</si>
  <si>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</si>
  <si>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</si>
  <si>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</si>
  <si>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</si>
  <si>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</si>
  <si>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</si>
  <si>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</si>
  <si>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</si>
  <si>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</si>
  <si>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</si>
  <si>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</si>
  <si>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</si>
  <si>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</si>
  <si>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</si>
  <si>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</si>
  <si>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</si>
  <si>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</si>
  <si>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</si>
  <si>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</si>
  <si>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</si>
  <si>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</si>
  <si>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</si>
  <si>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</si>
  <si>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</si>
  <si>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</si>
  <si>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</si>
  <si>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</si>
  <si>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</si>
  <si>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Обслуживание государственного (муниципального) долга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</si>
  <si>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</si>
  <si>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</si>
  <si>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</si>
  <si>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</si>
  <si>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</si>
  <si>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</si>
  <si>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</si>
  <si>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
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</si>
  <si>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</si>
  <si>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</si>
  <si>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</si>
  <si>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</si>
  <si>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</si>
  <si>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</si>
  <si>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</si>
  <si>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</si>
  <si>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</si>
  <si>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</si>
  <si>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</si>
  <si>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</si>
  <si>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</si>
  <si>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</si>
  <si>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</si>
  <si>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</si>
  <si>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</si>
  <si>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</si>
  <si>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</si>
  <si>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</si>
  <si>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</si>
  <si>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</si>
  <si>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</si>
  <si>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</si>
  <si>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</si>
  <si>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</si>
  <si>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</si>
  <si>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</si>
  <si>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</si>
  <si>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</si>
  <si>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</si>
  <si>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</si>
  <si>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</si>
  <si>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</si>
  <si>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</si>
  <si>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</si>
  <si>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</si>
  <si>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</si>
  <si>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</si>
  <si>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</si>
  <si>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</si>
  <si>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</si>
  <si>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</si>
  <si>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</si>
  <si>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</si>
  <si>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</si>
  <si>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</si>
  <si>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</si>
  <si>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</si>
  <si>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</si>
  <si>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</si>
  <si>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</si>
  <si>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</si>
  <si>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</si>
  <si>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</si>
  <si>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</si>
  <si>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</si>
  <si>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</si>
  <si>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</si>
  <si>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</si>
  <si>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</si>
  <si>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</si>
  <si>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</si>
  <si>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</si>
  <si>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</si>
  <si>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</si>
  <si>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</si>
  <si>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</si>
  <si>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</si>
  <si>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</si>
  <si>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</si>
  <si>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</si>
  <si>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</si>
  <si>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</si>
  <si>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</si>
  <si>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</si>
  <si>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</si>
  <si>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</si>
  <si>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</si>
  <si>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</si>
  <si>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</si>
  <si>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</si>
  <si>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</si>
  <si>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</si>
  <si>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</si>
  <si>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</si>
  <si>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</si>
  <si>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</si>
  <si>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</si>
  <si>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</si>
  <si>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</si>
  <si>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</si>
  <si>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</si>
  <si>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</si>
  <si>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</si>
  <si>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</si>
  <si>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</si>
  <si>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</si>
  <si>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</si>
  <si>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</si>
  <si>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</si>
  <si>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</si>
  <si>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</si>
  <si>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</si>
  <si>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</si>
  <si>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</si>
  <si>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</si>
  <si>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</si>
  <si>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</si>
  <si>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</si>
  <si>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</si>
  <si>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</si>
  <si>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</si>
  <si>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</si>
  <si>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</si>
  <si>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</si>
  <si>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</si>
  <si>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</si>
  <si>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</si>
  <si>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</si>
  <si>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</si>
  <si>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</si>
  <si>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</si>
  <si>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</si>
  <si>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</si>
  <si>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</si>
  <si>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</si>
  <si>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</si>
  <si>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</si>
  <si>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</si>
  <si>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</si>
  <si>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</si>
  <si>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</si>
  <si>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</si>
  <si>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</si>
  <si>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</si>
  <si>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</si>
  <si>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</si>
  <si>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</si>
  <si>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</si>
  <si>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</si>
  <si>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</si>
  <si>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</si>
  <si>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</si>
  <si>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</si>
  <si>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</si>
  <si>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</si>
  <si>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</si>
  <si>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</si>
  <si>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</si>
  <si>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</si>
  <si>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</si>
  <si>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</si>
  <si>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</si>
  <si>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</si>
  <si>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</si>
  <si>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</si>
  <si>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</si>
  <si>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</si>
  <si>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</si>
  <si>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</si>
  <si>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</si>
  <si>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</si>
  <si>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</si>
  <si>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</si>
  <si>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</si>
  <si>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</si>
  <si>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</si>
  <si>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</si>
  <si>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</si>
  <si>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</si>
  <si>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</si>
  <si>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</si>
  <si>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</si>
  <si>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</si>
  <si>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</si>
  <si>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</si>
  <si>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</si>
  <si>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</si>
  <si>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</si>
  <si>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</si>
  <si>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10 1 14 73120</t>
  </si>
  <si>
    <t>10 2 00 00000</t>
  </si>
  <si>
    <t>10 2 11 00000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</si>
  <si>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</si>
  <si>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</si>
  <si>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</si>
  <si>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</si>
  <si>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</si>
  <si>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</si>
  <si>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</si>
  <si>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</si>
  <si>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</si>
  <si>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</si>
  <si>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</si>
  <si>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</si>
  <si>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</si>
  <si>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</si>
  <si>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02 0 26 99000</t>
  </si>
  <si>
    <t>03 0 11 99000</t>
  </si>
  <si>
    <t>03 0 13 99000</t>
  </si>
  <si>
    <t>03 0 15 99000</t>
  </si>
  <si>
    <t>03 0 18 99000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</si>
  <si>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</si>
  <si>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</si>
  <si>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</si>
  <si>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</si>
  <si>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</si>
  <si>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</si>
  <si>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</si>
  <si>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</si>
  <si>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</si>
  <si>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</si>
  <si>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</si>
  <si>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</si>
  <si>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</si>
  <si>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</si>
  <si>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Обустройство и содержание технических средств организации дорожного движения</t>
  </si>
  <si>
    <t>02 0 21 99000</t>
  </si>
  <si>
    <t>10 2 11 S2220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</si>
  <si>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</si>
  <si>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</si>
  <si>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</si>
  <si>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</si>
  <si>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</si>
  <si>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12 4 13 99000</t>
  </si>
  <si>
    <t>01 1 21 72010</t>
  </si>
  <si>
    <t>Укрепление  материально-технической базы и создание безопасных условий в муниципальных образовательных организациях</t>
  </si>
  <si>
    <t>Осуществление 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</si>
  <si>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Содействие обеспечению деятельности информационно-маркетингового центра предпринимательства</t>
  </si>
  <si>
    <t>08 3 15 00000</t>
  </si>
  <si>
    <t>03 0 12 L0140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</si>
  <si>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</si>
  <si>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</si>
  <si>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</si>
  <si>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12 4 11 00000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</si>
  <si>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</si>
  <si>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S2180</t>
  </si>
  <si>
    <t>10 4 11 00000</t>
  </si>
  <si>
    <t>10 4 00 00000</t>
  </si>
  <si>
    <t>Замена (установка) индивидуальных приборов учета в муниципальном жилом фонде</t>
  </si>
  <si>
    <t>09 3 31 00000</t>
  </si>
  <si>
    <t>09 3 31 73190</t>
  </si>
  <si>
    <t>01 1 15 00000</t>
  </si>
  <si>
    <t>Выявление и поддержка талантливых и одаренных воспитанников</t>
  </si>
  <si>
    <t>03 0 12 S2150</t>
  </si>
  <si>
    <t>12 2 16 00000</t>
  </si>
  <si>
    <t>Подпрограмма   «Укрепление правопорядка и общественной безопасности»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</si>
  <si>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</si>
  <si>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</si>
  <si>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</si>
  <si>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</si>
  <si>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</si>
  <si>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</si>
  <si>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</si>
  <si>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</si>
  <si>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</si>
  <si>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</si>
  <si>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</si>
  <si>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02 0 12 99000</t>
  </si>
  <si>
    <t>02 0 12 S2500</t>
  </si>
  <si>
    <t>10 1 11 S2480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</si>
  <si>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</si>
  <si>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</si>
  <si>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</si>
  <si>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</si>
  <si>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</si>
  <si>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</si>
  <si>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01 1 21 S2000</t>
  </si>
  <si>
    <t>12 1 21 00000</t>
  </si>
  <si>
    <t>Разработка и осуществление мероприятий по обеспечению профилактики терроризма и экстремизма</t>
  </si>
  <si>
    <t>12 1 31 92710</t>
  </si>
  <si>
    <t>12 1 31 99000</t>
  </si>
  <si>
    <t>Приобретение передвижной парогенераторной установки</t>
  </si>
  <si>
    <t>01 1 21 S2010</t>
  </si>
  <si>
    <t>09 2 32 00000</t>
  </si>
  <si>
    <t>Обеспечение реализации полномочий комитета по управлению муниципальным имуществом администрации МО ГО «Воркута»</t>
  </si>
  <si>
    <t>01 2 11 S2020</t>
  </si>
  <si>
    <t>11 1 13 99000</t>
  </si>
  <si>
    <t>11 1 13 L0270</t>
  </si>
  <si>
    <t>Поддержка обустройства мест массового отдыха населения (городских парков)</t>
  </si>
  <si>
    <t>10 1 11 L5600</t>
  </si>
  <si>
    <t>03 0 11 L5190</t>
  </si>
  <si>
    <t>Поддержка отрасли культуры</t>
  </si>
  <si>
    <t>03 0 15 L5190</t>
  </si>
  <si>
    <t>03 0 18 L5190</t>
  </si>
  <si>
    <t>Поддержка муниципальных программ формирования современной городской среды</t>
  </si>
  <si>
    <t>10 1 11 L5550</t>
  </si>
  <si>
    <t>10 1 12 73030</t>
  </si>
  <si>
    <t xml:space="preserve">10 1 12 R0820 </t>
  </si>
  <si>
    <t>03 0 13 S2570</t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</si>
  <si>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</si>
  <si>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10 1 11 S2670</t>
  </si>
  <si>
    <t>Реализация мероприятий по архитектурно-художественному оформлению фасадов зданий</t>
  </si>
  <si>
    <t>10 1 12 S2660</t>
  </si>
  <si>
    <t>Капитальный ремонт, ремонт муниципального жилищного фонда</t>
  </si>
  <si>
    <t>Оказание муниципальных услуг (выполнение работ) культурно-досуговыми учреждениями</t>
  </si>
  <si>
    <t>08 3 22 L5270</t>
  </si>
  <si>
    <t>08 3 24 L5270</t>
  </si>
  <si>
    <t>01 2 11 S2700</t>
  </si>
  <si>
    <t>10 1 15 00000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</si>
  <si>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</si>
  <si>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S2410</t>
  </si>
  <si>
    <t>03 0 14 S2690</t>
  </si>
  <si>
    <t>03 0 14 99000</t>
  </si>
  <si>
    <t>03 0 17 99000</t>
  </si>
  <si>
    <t>03 0 17 S2690</t>
  </si>
  <si>
    <t>03 0 21 99000</t>
  </si>
  <si>
    <t>03 0 21 S2690</t>
  </si>
  <si>
    <t>03 0 22 99000</t>
  </si>
  <si>
    <t>03 0 22 S2700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</si>
  <si>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</si>
  <si>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02 0 23 99000</t>
  </si>
  <si>
    <t>02 0 23 S2700</t>
  </si>
  <si>
    <t>Обеспечение безопасности сооружений водохозяйственного комплекса</t>
  </si>
  <si>
    <t>10 1 13 00000</t>
  </si>
  <si>
    <t>10 1 13 99000</t>
  </si>
  <si>
    <t>Организация процесса утилизации ТБО в пгт. Елецкий и пст. Сивомаскинский</t>
  </si>
  <si>
    <t>12 4 12 00000</t>
  </si>
  <si>
    <t>922</t>
  </si>
  <si>
    <t>08 3 27 00000</t>
  </si>
  <si>
    <t>08 3 28 00000</t>
  </si>
  <si>
    <t>08 3 29 00000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</si>
  <si>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</si>
  <si>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</si>
  <si>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</si>
  <si>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L5270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</si>
  <si>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</si>
  <si>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08 3 21 99000</t>
  </si>
  <si>
    <t>08 3 22 99000</t>
  </si>
  <si>
    <t>08 3 23 99000</t>
  </si>
  <si>
    <t>08 3 24 99000</t>
  </si>
  <si>
    <t>08 3 25 99000</t>
  </si>
  <si>
    <t>08 3 26 99000</t>
  </si>
  <si>
    <t>08 3 27 99000</t>
  </si>
  <si>
    <t>08 3 28 99000</t>
  </si>
  <si>
    <t>08 3 29 99000</t>
  </si>
  <si>
    <t>10 1 15 99000</t>
  </si>
  <si>
    <t>11 2 11 99000</t>
  </si>
  <si>
    <t>Ликвидация и рекультивация несанкционированных свалок, в том числе в пгт. Елецкий и пст. Сивомаскинский</t>
  </si>
  <si>
    <t>03 0 12 99000</t>
  </si>
  <si>
    <t>03 0 24 99000</t>
  </si>
  <si>
    <t>08 3 15 99000</t>
  </si>
  <si>
    <t>02 0 11 99000</t>
  </si>
  <si>
    <t>02 0 14 99000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</si>
  <si>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</si>
  <si>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</si>
  <si>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</si>
  <si>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</si>
  <si>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</si>
  <si>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</si>
  <si>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</si>
  <si>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</si>
  <si>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</si>
  <si>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</si>
  <si>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</si>
  <si>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</si>
  <si>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</si>
  <si>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</si>
  <si>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</si>
  <si>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</si>
  <si>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</si>
  <si>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</si>
  <si>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</si>
  <si>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</si>
  <si>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</si>
  <si>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</si>
  <si>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</si>
  <si>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</si>
  <si>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</si>
  <si>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</si>
  <si>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Реализация народных проектов в сфере благоустройства, прошедших отбор в рамках проекта «Народный бюджет»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</si>
  <si>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</si>
  <si>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</si>
  <si>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</si>
  <si>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>Подпрограмма  «Охрана окружающей среды»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</si>
  <si>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</si>
  <si>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</si>
  <si>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</si>
  <si>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</si>
  <si>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</si>
  <si>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14 0 31 00000</t>
  </si>
  <si>
    <t>Организация освещения улиц</t>
  </si>
  <si>
    <t>14 0 32 00000</t>
  </si>
  <si>
    <t>Организация благоустройства и озеленения</t>
  </si>
  <si>
    <t>Организация ритуальных услуг и содержание мест захоронения</t>
  </si>
  <si>
    <t>14 0 33 00000</t>
  </si>
  <si>
    <t>14 0 34 00000</t>
  </si>
  <si>
    <t>Транспортировка тел умерших, не связанных с предоставлением ритуальных услуг</t>
  </si>
  <si>
    <t>14 0 35 00000</t>
  </si>
  <si>
    <t>14 0 35 99000</t>
  </si>
  <si>
    <t>Организация работ по отлову и содержанию безнадзорных животных</t>
  </si>
  <si>
    <t>14 0 35 73120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</si>
  <si>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</si>
  <si>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14 0 36 00000</t>
  </si>
  <si>
    <t>Вывоз, хранение брошенных и разукомплектованных транспортных средств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</si>
  <si>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</si>
  <si>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</si>
  <si>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</si>
  <si>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</si>
  <si>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</si>
  <si>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</si>
  <si>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Комплектование документных (книжных) фондов библиотек муниципального образования городского округа «Воркута»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</si>
  <si>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</si>
  <si>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</si>
  <si>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</si>
  <si>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</si>
  <si>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</si>
  <si>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</si>
  <si>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</si>
  <si>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</si>
  <si>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</si>
  <si>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Подпрограмма «Въездной и внутренний туризм»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</si>
  <si>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</si>
  <si>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</si>
  <si>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</si>
  <si>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Реализация народных проектов в сфере образования, прошедших отбор в рамках проекта «Народный бюджет»</t>
  </si>
  <si>
    <t>Подпрограмма «Дети и молодежь»</t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</si>
  <si>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</si>
  <si>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</si>
  <si>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</si>
  <si>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Реализация мероприятий государственной программы Российской Федерации «Доступная среда» на 2011 - 2020 годы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</si>
  <si>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</si>
  <si>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</si>
  <si>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Глава муниципального образования городского округа «Воркута»</t>
  </si>
  <si>
    <t>Реализация народных проектов в сфере дорожного хозяйства, прошедших отбор в рамках проекта «Народный бюджет»</t>
  </si>
  <si>
    <t>10 2 13 00000</t>
  </si>
  <si>
    <t>10 2 13 99000</t>
  </si>
  <si>
    <t>02 0 51 99000</t>
  </si>
  <si>
    <t>01 1 14 99000</t>
  </si>
  <si>
    <t>01 1 15 99000</t>
  </si>
  <si>
    <t>01 1 23 99000</t>
  </si>
  <si>
    <t>01 2 12 99000</t>
  </si>
  <si>
    <t>01 2 13 99000</t>
  </si>
  <si>
    <t>01 2 14 99000</t>
  </si>
  <si>
    <t>01 2 15 99000</t>
  </si>
  <si>
    <t>01 2 16 99000</t>
  </si>
  <si>
    <t>01 2 17 99000</t>
  </si>
  <si>
    <t>01 2 2А 99000</t>
  </si>
  <si>
    <t>01 3 15 99000</t>
  </si>
  <si>
    <t>01 3 16 99000</t>
  </si>
  <si>
    <t>01 3 17 99000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</si>
  <si>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
 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</si>
  <si>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</si>
  <si>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Подпрограмма «Доступная среда»</t>
  </si>
  <si>
    <t>11 1 25 00000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</si>
  <si>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</si>
  <si>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Подпрограмма  «Доступная среда»</t>
  </si>
  <si>
    <t>08 3 2А 00000</t>
  </si>
  <si>
    <t>08 3 2А 99000</t>
  </si>
  <si>
    <t>08 3 2Б 00000</t>
  </si>
  <si>
    <t>08 3 2Б 99000</t>
  </si>
  <si>
    <t>14 0 25 00000</t>
  </si>
  <si>
    <t>03 0 19 00000</t>
  </si>
  <si>
    <t>03 0 19 S2460</t>
  </si>
  <si>
    <t>Субсидирование части затрат субъектов малого и среднего предпринимательства на реализацию народных проектов в сфере агропромышленного комплекса, прошедших отбор в рамках проекта «Народный бюджет»</t>
  </si>
  <si>
    <t>Субсидирование части затрат субъектов малого и среднего предпринимательства на реализацию народных проектов в сфере малого и среднего предпринимательства, прошедших отбор в рамках проекта «Народный бюджет»</t>
  </si>
  <si>
    <t>Благоустройство мест массового отдыха населения</t>
  </si>
  <si>
    <t>14 0 23 00000</t>
  </si>
  <si>
    <t>14 0 23 L5600</t>
  </si>
  <si>
    <t>14 0 22 L5550</t>
  </si>
  <si>
    <t>14 0 22 99000</t>
  </si>
  <si>
    <t>14 0 25 S2480</t>
  </si>
  <si>
    <t>12 2 12 00000</t>
  </si>
  <si>
    <t>12 2 21 00000</t>
  </si>
  <si>
    <t>Проведение мероприятий по профилактике злоупотребления наркотическими средствами</t>
  </si>
  <si>
    <t>Приобретение оборудования и программного обеспечения с целью реализации Концепции АПК «Безопасный город»</t>
  </si>
  <si>
    <t>03 0 1А 00000</t>
  </si>
  <si>
    <t>03 0 1А 99000</t>
  </si>
  <si>
    <t>Оказание муниципальных услуг (выполнение работ) муниципальным архивом</t>
  </si>
  <si>
    <t>14 0 21 99000</t>
  </si>
  <si>
    <t>08 3 2А S2550</t>
  </si>
  <si>
    <t>Реализация народных проектов в сфере агропромышленного комплекса, прошедших отбор в рамках проекта «Народный бюджет»</t>
  </si>
  <si>
    <t>99 0 00 51760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</si>
  <si>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</si>
  <si>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300</t>
  </si>
  <si>
    <t>99 0 00 73200</t>
  </si>
  <si>
    <t>Обеспечение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</si>
  <si>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Дооборудование образовательных организаций системами видеонаблюдения</t>
  </si>
  <si>
    <t>Разработка и реализация мероприятий по продвижению территории как туристской дестинации</t>
  </si>
  <si>
    <t>08 4 21 00000</t>
  </si>
  <si>
    <t>08 4 21 99000</t>
  </si>
  <si>
    <t>12 4 17 00000</t>
  </si>
  <si>
    <t>Создание систем по раздельному сбору отходов</t>
  </si>
  <si>
    <t>99 0 00 73130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</si>
  <si>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приобретение, строительство жилья или на завершение строительства многоквартирного дома, при строительстве которого застройщиком нарушены права и законные интересы участников долевого строительства, в соответствии с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</t>
  </si>
  <si>
    <t>08 4 21 S2200</t>
  </si>
  <si>
    <t>02 0 27 00000</t>
  </si>
  <si>
    <t>02 0 27 99000</t>
  </si>
  <si>
    <t>14 0 26 00000</t>
  </si>
  <si>
    <t>14 0 26 99000</t>
  </si>
  <si>
    <t>Разработка проектно-сметной документации на строительство новой очереди городского кладбища, в том числе ПИР</t>
  </si>
  <si>
    <t>14 0 27 99000</t>
  </si>
  <si>
    <t>Мероприятия по праздничному оформлению города</t>
  </si>
  <si>
    <t>14 0 27 00000</t>
  </si>
  <si>
    <t>Расходы связанные с исполнением судебных актов по обращению взыскания на средства местного бюджета</t>
  </si>
  <si>
    <t>03 0 1A S2690</t>
  </si>
  <si>
    <t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РАСХОДОВ БЮДЖЕТОВ НА 2019 ГОД</t>
  </si>
  <si>
    <t>ВЕДОМСТВЕННАЯ СТРУКТУРА РАСХОДОВ БЮДЖЕТА
МУНИЦИПАЛЬНОГО ОБРАЗОВАНИЯ ГОРОДСКОГО  ОКРУГА «ВОРКУТА»
НА  2019 ГОД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</si>
  <si>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</si>
  <si>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11 1 11 99000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</si>
  <si>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</si>
  <si>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03 0 А1 00000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</si>
  <si>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</si>
  <si>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</si>
  <si>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</si>
  <si>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</si>
  <si>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Региональный проект «Культурная среда»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</si>
  <si>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</si>
  <si>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10 1 12 99920</t>
  </si>
  <si>
    <t>Прочие мероприятия, осуществляемые за счет межбюджетных трансфертов прошлых лет из республиканского бюджета Республики Коми</t>
  </si>
  <si>
    <t>10 2 13 S2490</t>
  </si>
  <si>
    <t>Реализация народных проектов в сфере дорожной деятельности, прошедших отбор в рамках проекта «Народный бюджет»</t>
  </si>
  <si>
    <t>12 4 17 S2860</t>
  </si>
  <si>
    <t>14 0 F2 55550</t>
  </si>
  <si>
    <t>14 0 F2 00000</t>
  </si>
  <si>
    <t>Региональный проект «Формирование комфортной городской среды»</t>
  </si>
  <si>
    <t>Оплата услуг по передаче данных в сети Интернет для обеспечения работы оборудования АПК «Безопасный город»</t>
  </si>
  <si>
    <t>02 0 21 S2850</t>
  </si>
  <si>
    <t>Оплата расходов по коммунальным услугам муниципальными учреждениями</t>
  </si>
  <si>
    <t>02 0 27 S2700</t>
  </si>
  <si>
    <t>02 0 27 S2850</t>
  </si>
  <si>
    <t>Реализация отдельных мероприятий регионального проекта "Новая физическая культура населения (Спорт - норма жизни)" в части закупки спортивно-технологического оборудования для создания малых спортивных площадок</t>
  </si>
  <si>
    <t>02 0 P5 50810</t>
  </si>
  <si>
    <t>02 0 P5 52280</t>
  </si>
  <si>
    <t>02 0 P5 00000</t>
  </si>
  <si>
    <t>03 0 А1 55191</t>
  </si>
  <si>
    <t>03 0 14 S2850</t>
  </si>
  <si>
    <t>03 0 21 S2850</t>
  </si>
  <si>
    <t>03 0 22 S2850</t>
  </si>
  <si>
    <t>01 1 11 S2850</t>
  </si>
  <si>
    <t>01 1 21 S2850</t>
  </si>
  <si>
    <t>01 2 11 S2850</t>
  </si>
  <si>
    <t>Реализация народных проектов в сфере занятости населения, прошедших отбор в рамках проекта «Народный бюджет»</t>
  </si>
  <si>
    <t>01 3 17 S2540</t>
  </si>
  <si>
    <t>Подпрограмма «Переселение граждан из аварийного жилищного фонда»</t>
  </si>
  <si>
    <t>10 5 00 00000</t>
  </si>
  <si>
    <t>Региональный проект «Обеспечение устойчивого сокращения непригодного для проживания жилищного фонда»</t>
  </si>
  <si>
    <t>10 5 F3 00000</t>
  </si>
  <si>
    <t>Обеспечение мероприятий по расселению непригодного для проживания жилищного фонда</t>
  </si>
  <si>
    <t>08 3 I5 00000</t>
  </si>
  <si>
    <t>08 3 I5 55272</t>
  </si>
  <si>
    <t>99 0 00 73050</t>
  </si>
  <si>
    <t>10 2 13 99100</t>
  </si>
  <si>
    <t>Расходы на реализацию основного мероприятия (реализация народных проектов в сфере дорожной деятельности, прошедших отбор в рамках проекта «Народный бюджет» за счет средств физических лиц, юридических лиц, индивидуальных предпринимателей)</t>
  </si>
  <si>
    <t>12 4 18 S2860</t>
  </si>
  <si>
    <t>12 4 18 00000</t>
  </si>
  <si>
    <t>14 0 25 99100</t>
  </si>
  <si>
    <t>12 2 22 00000</t>
  </si>
  <si>
    <t>Капитальные вложения в объекты государственной (муниципальной) собственности</t>
  </si>
  <si>
    <t>02 0 15 00000</t>
  </si>
  <si>
    <t>Реализация проекта «Народный бюджет» в сфере физической культуры и спорта</t>
  </si>
  <si>
    <t>02 0 15 99100</t>
  </si>
  <si>
    <t>Расходы на реализацию основного мероприятия (реализация народных проектов в сфере физической культуры и спорта, прошедших отбор в рамках проекта «Народный бюджет» за счет средств физических лиц, юридических лиц, индивидуальных предпринимателей)</t>
  </si>
  <si>
    <t>02 0 15 S2500</t>
  </si>
  <si>
    <t>Расходы на реализацию основного мероприятия (реализация народных проектов в сфере культуры, прошедших отбор в рамках проекта «Народный бюджет» за счет средств физических лиц, юридических лиц, индивидуальных предпринимателей)</t>
  </si>
  <si>
    <t>03 0 19 99100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</si>
  <si>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</si>
  <si>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26 S2010</t>
  </si>
  <si>
    <t>01 2 1A S2010</t>
  </si>
  <si>
    <t>01 3 17 99100</t>
  </si>
  <si>
    <t>01 1 16 S2010</t>
  </si>
  <si>
    <t>Профилактика пьянства и алкоголизма на территории муниципального образования городского округа "Воркута"</t>
  </si>
  <si>
    <t>03 0 34 S2690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</si>
  <si>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</si>
  <si>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Создание системы по раздельному накоплению отходов</t>
  </si>
  <si>
    <t>01 3 17 S2700</t>
  </si>
  <si>
    <t>01 3 15 S2700</t>
  </si>
  <si>
    <t>01 1 11 S2700</t>
  </si>
  <si>
    <r>
      <t>01 1 21 S</t>
    </r>
    <r>
      <rPr>
        <sz val="12"/>
        <color theme="1"/>
        <rFont val="Times New Roman"/>
        <family val="1"/>
        <charset val="204"/>
      </rPr>
      <t>2700</t>
    </r>
  </si>
  <si>
    <t>Расходы на реализацию основного мероприятия (реализация народных проектов в сфере занятости населения, прошедших отбор в рамках проекта «Народный бюджет» за счет средств физических лиц, юридических лиц, индивидуальных предпринимателей)</t>
  </si>
  <si>
    <t>Реализация отдельных мероприятий регионального проекта «Новая физическая культура населения (Спорт - норма жизни)», в части выполнения программ по спортивной подготовке в соответствии с федеральными стандартами спортивной подготовки по базовым видам спорта</t>
  </si>
  <si>
    <t>Реализация отдельных мероприятий регионального проекта «Новая физическая культура населения (Спорт - норма жизни)»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</si>
  <si>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«Акселерация субъектов малого и среднего предпринимательства»</t>
  </si>
  <si>
    <t>Профилактика пьянства и алкоголизма на территории муниципального образования городского округа «Воркута»</t>
  </si>
  <si>
    <t>12 1 41 S2850</t>
  </si>
  <si>
    <t>99 0 00 S2850</t>
  </si>
  <si>
    <t>10 1 14 S2850</t>
  </si>
  <si>
    <t>10 1 21 00000</t>
  </si>
  <si>
    <t>10 3 11 S2850</t>
  </si>
  <si>
    <t>14 0 31 S2850</t>
  </si>
  <si>
    <t>14 0 33 S2850</t>
  </si>
  <si>
    <t>14 0 34 S2850</t>
  </si>
  <si>
    <t>03 0 17 S2850</t>
  </si>
  <si>
    <t>03 0 1А S2850</t>
  </si>
  <si>
    <t>03 0 31 00000</t>
  </si>
  <si>
    <t>03 0 34 S2850</t>
  </si>
  <si>
    <t>03 0 31 S2850</t>
  </si>
  <si>
    <t>10 5 F3 67483</t>
  </si>
  <si>
    <t>10 5 F3 67484</t>
  </si>
  <si>
    <t>10 5 F3 6748S</t>
  </si>
  <si>
    <t>02 0 61 00000</t>
  </si>
  <si>
    <t>02 0 61 S2850</t>
  </si>
  <si>
    <t>Укрепление материально-технической базы и создание безопасных условий в организациях дошкольного образования</t>
  </si>
  <si>
    <t>01 1 16 00000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</si>
  <si>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</si>
  <si>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</si>
  <si>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Укрепление материально-технической базы и создание безопасных условий в организациях дополнительного образования</t>
  </si>
  <si>
    <t>01 2 1A 00000</t>
  </si>
  <si>
    <t>01 3 11 00000</t>
  </si>
  <si>
    <t>01 3 11 S2850</t>
  </si>
  <si>
    <t>01 3 15 S2850</t>
  </si>
  <si>
    <t>01 3 17 S2850</t>
  </si>
  <si>
    <t>10 2 11 S2850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</si>
  <si>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</si>
  <si>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11 1 25 40020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</si>
  <si>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</si>
  <si>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11 1 25 40030</t>
  </si>
  <si>
    <t>12 1 41 99000</t>
  </si>
  <si>
    <t>10 3 11 99000</t>
  </si>
  <si>
    <t>14 0 31 99000</t>
  </si>
  <si>
    <t>14 0 33 99000</t>
  </si>
  <si>
    <t>14 0 34 99000</t>
  </si>
  <si>
    <t>03 0 34 99000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</si>
</sst>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"/>
    <numFmt numFmtId="166" formatCode="?"/>
    <numFmt numFmtId="167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1"/>
      <color rgb="FF00B05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11">
    <xf numFmtId="0" fontId="0" fillId="0" borderId="0" xfId="0"/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0" fillId="0" borderId="0" xfId="0" applyNumberFormat="1"/>
    <xf numFmtId="0" fontId="4" fillId="0" borderId="1" xfId="3" applyFont="1" applyFill="1" applyBorder="1" applyAlignment="1" applyProtection="1">
      <alignment horizontal="justify" vertical="justify"/>
      <protection locked="0"/>
    </xf>
    <xf numFmtId="165" fontId="3" fillId="0" borderId="0" xfId="2" applyNumberFormat="1" applyFont="1" applyAlignment="1" applyProtection="1"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Fill="1" applyBorder="1" applyProtection="1">
      <protection locked="0"/>
    </xf>
    <xf numFmtId="165" fontId="4" fillId="0" borderId="1" xfId="2" applyNumberFormat="1" applyFont="1" applyFill="1" applyBorder="1" applyAlignment="1" applyProtection="1">
      <alignment horizontal="left" vertical="top" wrapText="1"/>
      <protection locked="0"/>
    </xf>
    <xf numFmtId="165" fontId="4" fillId="0" borderId="1" xfId="2" applyNumberFormat="1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165" fontId="3" fillId="0" borderId="1" xfId="2" applyNumberFormat="1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0" fontId="3" fillId="0" borderId="1" xfId="2" applyFont="1" applyFill="1" applyBorder="1" applyAlignment="1" applyProtection="1">
      <alignment horizontal="justify" vertical="top" wrapText="1"/>
      <protection locked="0"/>
    </xf>
    <xf numFmtId="0" fontId="3" fillId="0" borderId="1" xfId="2" applyFont="1" applyFill="1" applyBorder="1" applyAlignment="1" applyProtection="1">
      <alignment horizontal="justify" vertical="top"/>
      <protection locked="0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0" fontId="8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165" fontId="3" fillId="0" borderId="1" xfId="2" applyNumberFormat="1" applyFont="1" applyFill="1" applyBorder="1" applyAlignment="1" applyProtection="1">
      <alignment horizontal="right" vertical="top"/>
      <protection locked="0"/>
    </xf>
    <xf numFmtId="165" fontId="8" fillId="0" borderId="1" xfId="2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3" fillId="0" borderId="1" xfId="4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0" fillId="0" borderId="5" xfId="0" applyBorder="1"/>
    <xf numFmtId="165" fontId="3" fillId="0" borderId="1" xfId="2" applyNumberFormat="1" applyFont="1" applyFill="1" applyBorder="1" applyAlignment="1" applyProtection="1">
      <alignment horizontal="justify" vertical="top" wrapText="1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4" fillId="0" borderId="1" xfId="3" applyFont="1" applyFill="1" applyBorder="1" applyAlignment="1" applyProtection="1">
      <alignment horizontal="justify" vertical="top"/>
      <protection locked="0"/>
    </xf>
    <xf numFmtId="3" fontId="3" fillId="0" borderId="1" xfId="2" applyNumberFormat="1" applyFont="1" applyFill="1" applyBorder="1" applyAlignment="1" applyProtection="1">
      <alignment horizontal="right" vertical="top"/>
      <protection locked="0"/>
    </xf>
    <xf numFmtId="0" fontId="11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0" fontId="3" fillId="0" borderId="1" xfId="2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165" fontId="4" fillId="0" borderId="1" xfId="2" applyNumberFormat="1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right" vertical="top"/>
      <protection locked="0"/>
    </xf>
    <xf numFmtId="165" fontId="12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/>
    </xf>
    <xf numFmtId="0" fontId="14" fillId="0" borderId="1" xfId="3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justify" wrapText="1"/>
    </xf>
    <xf numFmtId="0" fontId="10" fillId="0" borderId="1" xfId="3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right" vertical="top"/>
      <protection locked="0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9" fillId="0" borderId="1" xfId="3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vertical="top" wrapText="1"/>
      <protection locked="0"/>
    </xf>
    <xf numFmtId="1" fontId="3" fillId="0" borderId="1" xfId="2" applyNumberFormat="1" applyFont="1" applyFill="1" applyBorder="1" applyAlignment="1" applyProtection="1">
      <alignment horizontal="center" vertical="top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1" xfId="3" applyFont="1" applyFill="1" applyBorder="1" applyAlignment="1" applyProtection="1">
      <alignment vertical="top"/>
      <protection locked="0"/>
    </xf>
    <xf numFmtId="0" fontId="0" fillId="0" borderId="0" xfId="0" applyFill="1" applyBorder="1"/>
    <xf numFmtId="165" fontId="3" fillId="0" borderId="3" xfId="0" applyNumberFormat="1" applyFont="1" applyBorder="1" applyAlignment="1">
      <alignment vertical="top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Fill="1" applyBorder="1" applyAlignment="1" applyProtection="1">
      <alignment horizontal="right" vertical="center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0" xfId="0"/>
    <xf numFmtId="0" fontId="3" fillId="0" borderId="1" xfId="3" applyFont="1" applyFill="1" applyBorder="1" applyAlignment="1" applyProtection="1">
      <alignment horizontal="justify" vertical="top"/>
      <protection locked="0"/>
    </xf>
    <xf numFmtId="0" fontId="0" fillId="0" borderId="0" xfId="0" applyBorder="1"/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11" fillId="0" borderId="1" xfId="0" applyFont="1" applyFill="1" applyBorder="1" applyAlignment="1">
      <alignment horizontal="right" vertical="top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13" fillId="0" borderId="1" xfId="0" applyFont="1" applyFill="1" applyBorder="1" applyAlignment="1">
      <alignment horizontal="right" vertical="top"/>
    </xf>
    <xf numFmtId="0" fontId="12" fillId="0" borderId="1" xfId="3" applyFont="1" applyFill="1" applyBorder="1" applyAlignment="1" applyProtection="1">
      <alignment horizontal="center" vertical="top"/>
      <protection locked="0"/>
    </xf>
    <xf numFmtId="165" fontId="4" fillId="0" borderId="1" xfId="2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165" fontId="4" fillId="2" borderId="4" xfId="2" applyNumberFormat="1" applyFont="1" applyFill="1" applyBorder="1" applyAlignment="1" applyProtection="1">
      <alignment horizontal="left" vertical="top"/>
      <protection locked="0"/>
    </xf>
    <xf numFmtId="0" fontId="0" fillId="2" borderId="4" xfId="0" applyFill="1" applyBorder="1"/>
    <xf numFmtId="165" fontId="4" fillId="2" borderId="1" xfId="2" applyNumberFormat="1" applyFont="1" applyFill="1" applyBorder="1" applyAlignment="1" applyProtection="1">
      <alignment horizontal="left" vertical="top" wrapText="1"/>
      <protection locked="0"/>
    </xf>
    <xf numFmtId="165" fontId="4" fillId="2" borderId="1" xfId="2" applyNumberFormat="1" applyFont="1" applyFill="1" applyBorder="1" applyAlignment="1" applyProtection="1">
      <alignment horizontal="center" vertical="top"/>
      <protection locked="0"/>
    </xf>
    <xf numFmtId="165" fontId="4" fillId="2" borderId="1" xfId="2" applyNumberFormat="1" applyFont="1" applyFill="1" applyBorder="1" applyAlignment="1" applyProtection="1">
      <alignment horizontal="right" vertical="top"/>
      <protection locked="0"/>
    </xf>
    <xf numFmtId="49" fontId="4" fillId="2" borderId="1" xfId="2" applyNumberFormat="1" applyFont="1" applyFill="1" applyBorder="1" applyAlignment="1" applyProtection="1">
      <alignment horizontal="justify" vertical="top" wrapText="1"/>
      <protection locked="0"/>
    </xf>
    <xf numFmtId="165" fontId="4" fillId="2" borderId="1" xfId="0" applyNumberFormat="1" applyFont="1" applyFill="1" applyBorder="1" applyAlignment="1">
      <alignment vertical="top"/>
    </xf>
    <xf numFmtId="165" fontId="4" fillId="2" borderId="1" xfId="2" applyNumberFormat="1" applyFont="1" applyFill="1" applyBorder="1" applyAlignment="1" applyProtection="1">
      <alignment horizontal="justify" vertical="top" wrapText="1"/>
      <protection locked="0"/>
    </xf>
    <xf numFmtId="0" fontId="4" fillId="2" borderId="1" xfId="3" applyFont="1" applyFill="1" applyBorder="1" applyAlignment="1" applyProtection="1">
      <alignment horizontal="justify" vertical="top"/>
      <protection locked="0"/>
    </xf>
    <xf numFmtId="0" fontId="0" fillId="2" borderId="1" xfId="0" applyFill="1" applyBorder="1"/>
    <xf numFmtId="165" fontId="3" fillId="2" borderId="1" xfId="2" applyNumberFormat="1" applyFont="1" applyFill="1" applyBorder="1" applyAlignment="1" applyProtection="1">
      <alignment horizontal="center" vertical="top"/>
      <protection locked="0"/>
    </xf>
    <xf numFmtId="165" fontId="3" fillId="2" borderId="1" xfId="2" applyNumberFormat="1" applyFont="1" applyFill="1" applyBorder="1" applyAlignment="1" applyProtection="1">
      <alignment horizontal="right" vertical="top"/>
      <protection locked="0"/>
    </xf>
    <xf numFmtId="0" fontId="4" fillId="2" borderId="4" xfId="3" applyFont="1" applyFill="1" applyBorder="1" applyAlignment="1" applyProtection="1">
      <alignment horizontal="justify" vertical="justify"/>
      <protection locked="0"/>
    </xf>
    <xf numFmtId="0" fontId="4" fillId="2" borderId="4" xfId="3" applyFont="1" applyFill="1" applyBorder="1" applyAlignment="1" applyProtection="1">
      <alignment horizontal="center" vertical="top"/>
      <protection locked="0"/>
    </xf>
    <xf numFmtId="0" fontId="4" fillId="2" borderId="1" xfId="3" applyFont="1" applyFill="1" applyBorder="1" applyAlignment="1" applyProtection="1">
      <alignment horizontal="center" vertical="top"/>
      <protection locked="0"/>
    </xf>
    <xf numFmtId="165" fontId="4" fillId="2" borderId="1" xfId="0" applyNumberFormat="1" applyFont="1" applyFill="1" applyBorder="1" applyAlignment="1">
      <alignment horizontal="right" vertical="top"/>
    </xf>
    <xf numFmtId="0" fontId="4" fillId="2" borderId="1" xfId="3" applyFont="1" applyFill="1" applyBorder="1" applyAlignment="1" applyProtection="1">
      <alignment horizontal="justify" vertical="top" wrapText="1"/>
      <protection locked="0"/>
    </xf>
    <xf numFmtId="0" fontId="3" fillId="0" borderId="1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left" vertical="center"/>
    </xf>
    <xf numFmtId="49" fontId="18" fillId="0" borderId="0" xfId="2" applyNumberFormat="1" applyFont="1" applyAlignment="1" applyProtection="1">
      <alignment horizontal="left" vertical="center"/>
      <protection locked="0"/>
    </xf>
    <xf numFmtId="49" fontId="17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1" fontId="0" fillId="0" borderId="0" xfId="0" applyNumberFormat="1" applyFill="1"/>
    <xf numFmtId="1" fontId="4" fillId="2" borderId="1" xfId="2" applyNumberFormat="1" applyFont="1" applyFill="1" applyBorder="1" applyAlignment="1" applyProtection="1">
      <alignment horizontal="center"/>
      <protection locked="0"/>
    </xf>
    <xf numFmtId="1" fontId="4" fillId="0" borderId="1" xfId="2" applyNumberFormat="1" applyFont="1" applyFill="1" applyBorder="1" applyAlignment="1" applyProtection="1">
      <alignment horizontal="center"/>
      <protection locked="0"/>
    </xf>
    <xf numFmtId="1" fontId="4" fillId="2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Protection="1">
      <protection locked="0"/>
    </xf>
    <xf numFmtId="1" fontId="4" fillId="0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2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/>
    <xf numFmtId="1" fontId="8" fillId="0" borderId="1" xfId="2" applyNumberFormat="1" applyFont="1" applyFill="1" applyBorder="1" applyAlignment="1" applyProtection="1">
      <alignment horizontal="center" vertical="top"/>
      <protection locked="0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1" fontId="0" fillId="0" borderId="0" xfId="0" applyNumberFormat="1" applyBorder="1"/>
    <xf numFmtId="1" fontId="0" fillId="0" borderId="0" xfId="0" applyNumberFormat="1"/>
    <xf numFmtId="0" fontId="4" fillId="2" borderId="1" xfId="2" applyFont="1" applyFill="1" applyBorder="1" applyAlignment="1" applyProtection="1">
      <alignment horizontal="justify" vertical="top"/>
      <protection locked="0"/>
    </xf>
    <xf numFmtId="0" fontId="4" fillId="2" borderId="1" xfId="3" applyFont="1" applyFill="1" applyBorder="1" applyAlignment="1" applyProtection="1">
      <alignment horizontal="right" vertical="top"/>
      <protection locked="0"/>
    </xf>
    <xf numFmtId="165" fontId="11" fillId="0" borderId="0" xfId="0" applyNumberFormat="1" applyFont="1" applyFill="1"/>
    <xf numFmtId="165" fontId="3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Border="1" applyAlignment="1">
      <alignment vertical="top"/>
    </xf>
    <xf numFmtId="4" fontId="11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center"/>
    </xf>
    <xf numFmtId="165" fontId="11" fillId="0" borderId="0" xfId="0" applyNumberFormat="1" applyFont="1"/>
    <xf numFmtId="0" fontId="4" fillId="0" borderId="1" xfId="2" applyFont="1" applyFill="1" applyBorder="1" applyAlignment="1" applyProtection="1">
      <alignment horizontal="justify" vertical="top"/>
      <protection locked="0"/>
    </xf>
    <xf numFmtId="0" fontId="11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Font="1" applyFill="1"/>
    <xf numFmtId="165" fontId="0" fillId="0" borderId="0" xfId="0" applyNumberFormat="1" applyFill="1"/>
    <xf numFmtId="49" fontId="16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right" vertical="center" readingOrder="1"/>
    </xf>
    <xf numFmtId="165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3" xfId="3" applyFont="1" applyFill="1" applyBorder="1" applyAlignment="1" applyProtection="1">
      <alignment horizontal="center" vertical="top"/>
      <protection locked="0"/>
    </xf>
    <xf numFmtId="165" fontId="3" fillId="0" borderId="3" xfId="0" applyNumberFormat="1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Fill="1" applyBorder="1" applyAlignment="1">
      <alignment horizontal="right" vertical="top"/>
    </xf>
    <xf numFmtId="0" fontId="3" fillId="0" borderId="5" xfId="3" applyFont="1" applyFill="1" applyBorder="1" applyAlignment="1" applyProtection="1">
      <alignment horizontal="justify" vertical="top"/>
      <protection locked="0"/>
    </xf>
    <xf numFmtId="1" fontId="3" fillId="0" borderId="3" xfId="2" applyNumberFormat="1" applyFont="1" applyFill="1" applyBorder="1" applyAlignment="1" applyProtection="1">
      <alignment horizontal="center" vertical="top"/>
      <protection locked="0"/>
    </xf>
    <xf numFmtId="0" fontId="3" fillId="0" borderId="3" xfId="3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 vertical="center"/>
    </xf>
    <xf numFmtId="165" fontId="21" fillId="2" borderId="4" xfId="0" applyNumberFormat="1" applyFont="1" applyFill="1" applyBorder="1" applyAlignment="1">
      <alignment horizontal="right" vertical="top"/>
    </xf>
    <xf numFmtId="165" fontId="21" fillId="2" borderId="4" xfId="0" applyNumberFormat="1" applyFont="1" applyFill="1" applyBorder="1" applyAlignment="1">
      <alignment horizontal="right" vertical="center"/>
    </xf>
    <xf numFmtId="0" fontId="8" fillId="0" borderId="1" xfId="2" applyFont="1" applyFill="1" applyBorder="1" applyAlignment="1" applyProtection="1">
      <alignment horizontal="justify" vertical="top" wrapText="1"/>
      <protection locked="0"/>
    </xf>
    <xf numFmtId="1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0" borderId="7" xfId="3" applyFont="1" applyFill="1" applyBorder="1" applyAlignment="1" applyProtection="1">
      <alignment horizontal="right" vertical="top"/>
      <protection locked="0"/>
    </xf>
    <xf numFmtId="1" fontId="3" fillId="0" borderId="7" xfId="2" applyNumberFormat="1" applyFont="1" applyFill="1" applyBorder="1" applyAlignment="1" applyProtection="1">
      <alignment horizontal="center" vertical="top"/>
      <protection locked="0"/>
    </xf>
    <xf numFmtId="1" fontId="3" fillId="0" borderId="0" xfId="2" applyNumberFormat="1" applyFont="1" applyFill="1" applyBorder="1" applyAlignment="1" applyProtection="1">
      <alignment horizontal="center" vertical="top"/>
      <protection locked="0"/>
    </xf>
    <xf numFmtId="0" fontId="8" fillId="0" borderId="7" xfId="3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3" applyFont="1" applyFill="1" applyBorder="1" applyAlignment="1" applyProtection="1">
      <alignment horizontal="center" vertical="center"/>
      <protection locked="0"/>
    </xf>
    <xf numFmtId="0" fontId="3" fillId="0" borderId="6" xfId="2" applyFont="1" applyFill="1" applyBorder="1" applyAlignment="1" applyProtection="1">
      <alignment horizontal="justify" vertical="top" wrapText="1"/>
      <protection locked="0"/>
    </xf>
    <xf numFmtId="167" fontId="3" fillId="0" borderId="1" xfId="3" applyNumberFormat="1" applyFont="1" applyFill="1" applyBorder="1" applyAlignment="1" applyProtection="1">
      <alignment horizontal="right" vertical="top"/>
      <protection locked="0"/>
    </xf>
    <xf numFmtId="49" fontId="3" fillId="0" borderId="8" xfId="0" applyNumberFormat="1" applyFont="1" applyFill="1" applyBorder="1" applyAlignment="1" applyProtection="1">
      <alignment horizontal="center" vertical="top" wrapText="1"/>
    </xf>
    <xf numFmtId="165" fontId="3" fillId="0" borderId="1" xfId="0" applyNumberFormat="1" applyFont="1" applyFill="1" applyBorder="1" applyAlignment="1" applyProtection="1">
      <alignment horizontal="right" vertical="top" wrapText="1"/>
    </xf>
    <xf numFmtId="49" fontId="3" fillId="0" borderId="6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10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wrapText="1"/>
    </xf>
    <xf numFmtId="0" fontId="10" fillId="0" borderId="0" xfId="0" applyFont="1" applyFill="1" applyAlignment="1">
      <alignment horizontal="justify" wrapText="1"/>
    </xf>
    <xf numFmtId="165" fontId="3" fillId="0" borderId="1" xfId="0" applyNumberFormat="1" applyFont="1" applyBorder="1" applyAlignment="1">
      <alignment horizontal="right" vertical="top"/>
    </xf>
    <xf numFmtId="0" fontId="21" fillId="0" borderId="1" xfId="3" applyFont="1" applyFill="1" applyBorder="1" applyAlignment="1" applyProtection="1">
      <alignment horizontal="justify" vertical="top"/>
      <protection locked="0"/>
    </xf>
    <xf numFmtId="1" fontId="21" fillId="0" borderId="1" xfId="2" applyNumberFormat="1" applyFont="1" applyFill="1" applyBorder="1" applyAlignment="1" applyProtection="1">
      <alignment horizontal="center" vertical="top"/>
      <protection locked="0"/>
    </xf>
    <xf numFmtId="0" fontId="21" fillId="0" borderId="1" xfId="3" applyFont="1" applyFill="1" applyBorder="1" applyAlignment="1" applyProtection="1">
      <alignment horizontal="center" vertical="top"/>
      <protection locked="0"/>
    </xf>
    <xf numFmtId="165" fontId="21" fillId="0" borderId="1" xfId="0" applyNumberFormat="1" applyFont="1" applyFill="1" applyBorder="1" applyAlignment="1">
      <alignment vertical="top"/>
    </xf>
    <xf numFmtId="165" fontId="14" fillId="0" borderId="1" xfId="0" applyNumberFormat="1" applyFont="1" applyFill="1" applyBorder="1" applyAlignment="1">
      <alignment vertical="top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0" fontId="3" fillId="3" borderId="1" xfId="3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166" fontId="15" fillId="0" borderId="0" xfId="3" applyNumberFormat="1" applyFont="1" applyAlignment="1" applyProtection="1">
      <alignment horizontal="center" vertical="center" wrapText="1"/>
      <protection locked="0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4" fillId="0" borderId="4" xfId="3" applyNumberFormat="1" applyFont="1" applyBorder="1" applyAlignment="1" applyProtection="1">
      <alignment horizontal="center" vertical="center" wrapText="1"/>
      <protection locked="0"/>
    </xf>
    <xf numFmtId="165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Fill="1" applyAlignment="1" applyProtection="1">
      <alignment horizontal="right"/>
      <protection locked="0"/>
    </xf>
    <xf numFmtId="165" fontId="3" fillId="0" borderId="0" xfId="2" applyNumberFormat="1" applyFont="1" applyFill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 applyProtection="1">
      <alignment horizontal="center" vertical="center"/>
      <protection locked="0"/>
    </xf>
    <xf numFmtId="165" fontId="5" fillId="0" borderId="2" xfId="2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9"/>
    <cellStyle name="Обычный 2 3" xfId="6"/>
    <cellStyle name="Обычный 3" xfId="3"/>
    <cellStyle name="Обычный 3 2" xfId="4"/>
    <cellStyle name="Обычный 3 2 2" xfId="10"/>
    <cellStyle name="Обычный 3 2 3" xfId="7"/>
    <cellStyle name="Обычный 4" xfId="1"/>
    <cellStyle name="Финансовый 2" xfId="5"/>
    <cellStyle name="Финансовый 2 2" xfId="11"/>
    <cellStyle name="Финансовый 2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3657600</xdr:colOff>
      <xdr:row>0</xdr:row>
      <xdr:rowOff>47625</xdr:rowOff>
    </xdr:from>
    <xdr:ext cx="3190876" cy="158115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657600" y="47625"/>
          <a:ext cx="3190876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1</a:t>
          </a:r>
        </a:p>
        <a:p>
          <a:pPr algn="just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  бюджете     муниципального 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  округа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2019   год  и </a:t>
          </a:r>
        </a:p>
        <a:p>
          <a:pPr rtl="0"/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плановый период 2020 и 2021 годов</a:t>
          </a:r>
          <a:r>
            <a:rPr lang="ru-RU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3133725</xdr:colOff>
      <xdr:row>0</xdr:row>
      <xdr:rowOff>38099</xdr:rowOff>
    </xdr:from>
    <xdr:ext cx="3200400" cy="16859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133725" y="38099"/>
          <a:ext cx="32004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</a:t>
          </a:r>
        </a:p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3</a:t>
          </a:r>
        </a:p>
        <a:p>
          <a:pPr algn="just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 № 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  бюджете     муниципального     образования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городского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на   2019   год  и 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плановый период  2020 и 2021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88"/>
  <sheetViews>
    <sheetView zoomScaleNormal="100" zoomScaleSheetLayoutView="100" workbookViewId="0">
      <selection activeCell="B793" sqref="B793"/>
    </sheetView>
  </sheetViews>
  <sheetFormatPr defaultRowHeight="15.75" x14ac:dyDescent="0.25"/>
  <cols>
    <col min="1" max="1" width="63.7109375" customWidth="1"/>
    <col min="2" max="2" width="16.5703125" customWidth="1"/>
    <col min="3" max="3" width="6.5703125" customWidth="1"/>
    <col min="4" max="4" width="16" style="95" customWidth="1"/>
    <col min="5" max="5" width="9.140625" customWidth="1"/>
    <col min="6" max="6" width="8.140625" customWidth="1"/>
    <col min="7" max="7" width="10" customWidth="1"/>
    <col min="12" max="12" width="11.42578125" bestFit="1" customWidth="1"/>
  </cols>
  <sheetData>
    <row r="1" spans="1:5" ht="128.25" customHeight="1" x14ac:dyDescent="0.25">
      <c r="A1" s="196"/>
      <c r="B1" s="196"/>
      <c r="C1" s="196"/>
      <c r="D1" s="196"/>
    </row>
    <row r="2" spans="1:5" ht="18.95" customHeight="1" x14ac:dyDescent="0.25">
      <c r="A2" s="196"/>
      <c r="B2" s="196"/>
      <c r="C2" s="196"/>
      <c r="D2" s="196"/>
    </row>
    <row r="3" spans="1:5" ht="91.5" customHeight="1" x14ac:dyDescent="0.25">
      <c r="A3" s="197" t="s">
        <v>596</v>
      </c>
      <c r="B3" s="197"/>
      <c r="C3" s="197"/>
      <c r="D3" s="197"/>
    </row>
    <row r="4" spans="1:5" ht="21" customHeight="1" x14ac:dyDescent="0.25">
      <c r="A4" s="198" t="s">
        <v>0</v>
      </c>
      <c r="B4" s="200" t="s">
        <v>1</v>
      </c>
      <c r="C4" s="200" t="s">
        <v>2</v>
      </c>
      <c r="D4" s="202" t="s">
        <v>3</v>
      </c>
    </row>
    <row r="5" spans="1:5" ht="15" customHeight="1" x14ac:dyDescent="0.25">
      <c r="A5" s="199"/>
      <c r="B5" s="201" t="s">
        <v>4</v>
      </c>
      <c r="C5" s="201" t="s">
        <v>5</v>
      </c>
      <c r="D5" s="203"/>
    </row>
    <row r="6" spans="1:5" ht="15" x14ac:dyDescent="0.25">
      <c r="A6" s="1" t="s">
        <v>6</v>
      </c>
      <c r="B6" s="2" t="s">
        <v>7</v>
      </c>
      <c r="C6" s="2" t="s">
        <v>8</v>
      </c>
      <c r="D6" s="6" t="s">
        <v>9</v>
      </c>
    </row>
    <row r="7" spans="1:5" x14ac:dyDescent="0.25">
      <c r="A7" s="119" t="s">
        <v>10</v>
      </c>
      <c r="B7" s="120"/>
      <c r="C7" s="120"/>
      <c r="D7" s="167">
        <f>D9+D166+D242+D352+D417+D454+D561+D603+D665+D721</f>
        <v>4141027.2000000011</v>
      </c>
      <c r="E7" s="28"/>
    </row>
    <row r="8" spans="1:5" ht="9.9499999999999993" customHeight="1" x14ac:dyDescent="0.25">
      <c r="A8" s="4"/>
      <c r="B8" s="12"/>
      <c r="C8" s="12"/>
      <c r="D8" s="41"/>
      <c r="E8" s="28"/>
    </row>
    <row r="9" spans="1:5" ht="36" customHeight="1" x14ac:dyDescent="0.25">
      <c r="A9" s="115" t="s">
        <v>451</v>
      </c>
      <c r="B9" s="121" t="s">
        <v>135</v>
      </c>
      <c r="C9" s="121"/>
      <c r="D9" s="122">
        <f>D10+D69+D120</f>
        <v>2401082.9000000004</v>
      </c>
      <c r="E9" s="28"/>
    </row>
    <row r="10" spans="1:5" ht="31.5" x14ac:dyDescent="0.25">
      <c r="A10" s="29" t="s">
        <v>514</v>
      </c>
      <c r="B10" s="37" t="s">
        <v>136</v>
      </c>
      <c r="C10" s="37"/>
      <c r="D10" s="42">
        <f>D11+D22+D26+D28+D32+D38+D56+D60+D66+D35</f>
        <v>1928015.4000000001</v>
      </c>
      <c r="E10" s="28"/>
    </row>
    <row r="11" spans="1:5" ht="48" customHeight="1" x14ac:dyDescent="0.25">
      <c r="A11" s="33" t="s">
        <v>11</v>
      </c>
      <c r="B11" s="90" t="s">
        <v>137</v>
      </c>
      <c r="C11" s="90"/>
      <c r="D11" s="41">
        <f>D12+D14+D16+D20+D18</f>
        <v>879415.20000000007</v>
      </c>
      <c r="E11" s="28"/>
    </row>
    <row r="12" spans="1:5" ht="47.25" x14ac:dyDescent="0.25">
      <c r="A12" s="16" t="s">
        <v>110</v>
      </c>
      <c r="B12" s="90" t="s">
        <v>138</v>
      </c>
      <c r="C12" s="91"/>
      <c r="D12" s="41">
        <f>D13</f>
        <v>706048.3</v>
      </c>
      <c r="E12" s="28"/>
    </row>
    <row r="13" spans="1:5" ht="31.7" customHeight="1" x14ac:dyDescent="0.25">
      <c r="A13" s="16" t="s">
        <v>12</v>
      </c>
      <c r="B13" s="90" t="s">
        <v>138</v>
      </c>
      <c r="C13" s="91">
        <v>600</v>
      </c>
      <c r="D13" s="41">
        <f>'Прилож.3 (Ведомственная 2019)'!E706</f>
        <v>706048.3</v>
      </c>
      <c r="E13" s="28"/>
    </row>
    <row r="14" spans="1:5" ht="94.5" x14ac:dyDescent="0.25">
      <c r="A14" s="16" t="s">
        <v>366</v>
      </c>
      <c r="B14" s="90" t="s">
        <v>139</v>
      </c>
      <c r="C14" s="91"/>
      <c r="D14" s="41">
        <f>D15</f>
        <v>2716.1</v>
      </c>
      <c r="E14" s="28"/>
    </row>
    <row r="15" spans="1:5" ht="19.5" customHeight="1" x14ac:dyDescent="0.25">
      <c r="A15" s="88" t="s">
        <v>66</v>
      </c>
      <c r="B15" s="90" t="s">
        <v>139</v>
      </c>
      <c r="C15" s="91">
        <v>300</v>
      </c>
      <c r="D15" s="41">
        <f>'Прилож.3 (Ведомственная 2019)'!E708</f>
        <v>2716.1</v>
      </c>
      <c r="E15" s="28"/>
    </row>
    <row r="16" spans="1:5" ht="19.5" customHeight="1" x14ac:dyDescent="0.25">
      <c r="A16" s="33" t="s">
        <v>291</v>
      </c>
      <c r="B16" s="90" t="s">
        <v>292</v>
      </c>
      <c r="C16" s="90"/>
      <c r="D16" s="41">
        <f>D17</f>
        <v>40173.9</v>
      </c>
      <c r="E16" s="28"/>
    </row>
    <row r="17" spans="1:5" ht="19.5" customHeight="1" x14ac:dyDescent="0.25">
      <c r="A17" s="16" t="s">
        <v>12</v>
      </c>
      <c r="B17" s="90" t="s">
        <v>292</v>
      </c>
      <c r="C17" s="91">
        <v>600</v>
      </c>
      <c r="D17" s="41">
        <f>'Прилож.3 (Ведомственная 2019)'!E710</f>
        <v>40173.9</v>
      </c>
      <c r="E17" s="28"/>
    </row>
    <row r="18" spans="1:5" s="87" customFormat="1" ht="47.25" x14ac:dyDescent="0.25">
      <c r="A18" s="16" t="s">
        <v>605</v>
      </c>
      <c r="B18" s="90" t="s">
        <v>667</v>
      </c>
      <c r="C18" s="91"/>
      <c r="D18" s="41">
        <f>D19</f>
        <v>40835.4</v>
      </c>
      <c r="E18" s="89"/>
    </row>
    <row r="19" spans="1:5" s="87" customFormat="1" ht="31.5" x14ac:dyDescent="0.25">
      <c r="A19" s="16" t="s">
        <v>12</v>
      </c>
      <c r="B19" s="90" t="s">
        <v>667</v>
      </c>
      <c r="C19" s="91">
        <v>600</v>
      </c>
      <c r="D19" s="41">
        <f>'Прилож.3 (Ведомственная 2019)'!E712</f>
        <v>40835.4</v>
      </c>
      <c r="E19" s="89"/>
    </row>
    <row r="20" spans="1:5" s="87" customFormat="1" ht="39" customHeight="1" x14ac:dyDescent="0.25">
      <c r="A20" s="16" t="s">
        <v>618</v>
      </c>
      <c r="B20" s="90" t="s">
        <v>629</v>
      </c>
      <c r="C20" s="91"/>
      <c r="D20" s="41">
        <f>D21</f>
        <v>89641.5</v>
      </c>
      <c r="E20" s="89"/>
    </row>
    <row r="21" spans="1:5" s="87" customFormat="1" ht="39.75" customHeight="1" x14ac:dyDescent="0.25">
      <c r="A21" s="16" t="s">
        <v>12</v>
      </c>
      <c r="B21" s="90" t="s">
        <v>629</v>
      </c>
      <c r="C21" s="91">
        <v>600</v>
      </c>
      <c r="D21" s="41">
        <f>'Прилож.3 (Ведомственная 2019)'!E714</f>
        <v>89641.5</v>
      </c>
      <c r="E21" s="89"/>
    </row>
    <row r="22" spans="1:5" ht="78.75" x14ac:dyDescent="0.25">
      <c r="A22" s="88" t="s">
        <v>323</v>
      </c>
      <c r="B22" s="90" t="s">
        <v>140</v>
      </c>
      <c r="C22" s="90"/>
      <c r="D22" s="41">
        <f>D23</f>
        <v>15780</v>
      </c>
      <c r="E22" s="28"/>
    </row>
    <row r="23" spans="1:5" ht="78.75" x14ac:dyDescent="0.25">
      <c r="A23" s="16" t="s">
        <v>308</v>
      </c>
      <c r="B23" s="90" t="s">
        <v>307</v>
      </c>
      <c r="C23" s="90"/>
      <c r="D23" s="41">
        <f>D24+D25</f>
        <v>15780</v>
      </c>
      <c r="E23" s="28"/>
    </row>
    <row r="24" spans="1:5" hidden="1" x14ac:dyDescent="0.25">
      <c r="A24" s="88" t="s">
        <v>66</v>
      </c>
      <c r="B24" s="90" t="s">
        <v>307</v>
      </c>
      <c r="C24" s="91">
        <v>300</v>
      </c>
      <c r="D24" s="41">
        <f>'Прилож.3 (Ведомственная 2019)'!E717</f>
        <v>0</v>
      </c>
      <c r="E24" s="28"/>
    </row>
    <row r="25" spans="1:5" ht="31.5" x14ac:dyDescent="0.25">
      <c r="A25" s="16" t="s">
        <v>12</v>
      </c>
      <c r="B25" s="90" t="s">
        <v>307</v>
      </c>
      <c r="C25" s="91">
        <v>600</v>
      </c>
      <c r="D25" s="41">
        <f>'Прилож.3 (Ведомственная 2019)'!E718</f>
        <v>15780</v>
      </c>
      <c r="E25" s="28"/>
    </row>
    <row r="26" spans="1:5" hidden="1" x14ac:dyDescent="0.25">
      <c r="A26" s="88" t="s">
        <v>13</v>
      </c>
      <c r="B26" s="90" t="s">
        <v>141</v>
      </c>
      <c r="C26" s="90"/>
      <c r="D26" s="41">
        <f>D27</f>
        <v>0</v>
      </c>
      <c r="E26" s="28"/>
    </row>
    <row r="27" spans="1:5" ht="31.5" hidden="1" x14ac:dyDescent="0.25">
      <c r="A27" s="16" t="s">
        <v>12</v>
      </c>
      <c r="B27" s="90" t="s">
        <v>141</v>
      </c>
      <c r="C27" s="91">
        <v>600</v>
      </c>
      <c r="D27" s="41">
        <f>'Прилож.3 (Ведомственная 2019)'!E720</f>
        <v>0</v>
      </c>
      <c r="E27" s="28"/>
    </row>
    <row r="28" spans="1:5" ht="34.5" customHeight="1" x14ac:dyDescent="0.25">
      <c r="A28" s="88" t="s">
        <v>14</v>
      </c>
      <c r="B28" s="90" t="s">
        <v>142</v>
      </c>
      <c r="C28" s="90"/>
      <c r="D28" s="41">
        <f>D29</f>
        <v>19.899999999999999</v>
      </c>
      <c r="E28" s="28"/>
    </row>
    <row r="29" spans="1:5" s="87" customFormat="1" ht="21.75" customHeight="1" x14ac:dyDescent="0.25">
      <c r="A29" s="88" t="s">
        <v>291</v>
      </c>
      <c r="B29" s="90" t="s">
        <v>528</v>
      </c>
      <c r="C29" s="90"/>
      <c r="D29" s="41">
        <f>D30+D31</f>
        <v>19.899999999999999</v>
      </c>
      <c r="E29" s="89"/>
    </row>
    <row r="30" spans="1:5" ht="38.25" customHeight="1" x14ac:dyDescent="0.25">
      <c r="A30" s="17" t="s">
        <v>133</v>
      </c>
      <c r="B30" s="90" t="s">
        <v>528</v>
      </c>
      <c r="C30" s="91">
        <v>200</v>
      </c>
      <c r="D30" s="41">
        <f>'Прилож.3 (Ведомственная 2019)'!E723</f>
        <v>10.5</v>
      </c>
      <c r="E30" s="28"/>
    </row>
    <row r="31" spans="1:5" ht="31.5" x14ac:dyDescent="0.25">
      <c r="A31" s="16" t="s">
        <v>12</v>
      </c>
      <c r="B31" s="90" t="s">
        <v>528</v>
      </c>
      <c r="C31" s="91">
        <v>600</v>
      </c>
      <c r="D31" s="41">
        <f>'Прилож.3 (Ведомственная 2019)'!E724</f>
        <v>9.4</v>
      </c>
      <c r="E31" s="28"/>
    </row>
    <row r="32" spans="1:5" ht="31.5" x14ac:dyDescent="0.25">
      <c r="A32" s="16" t="s">
        <v>343</v>
      </c>
      <c r="B32" s="90" t="s">
        <v>342</v>
      </c>
      <c r="C32" s="91"/>
      <c r="D32" s="41">
        <f>D33</f>
        <v>200</v>
      </c>
      <c r="E32" s="28"/>
    </row>
    <row r="33" spans="1:5" s="87" customFormat="1" x14ac:dyDescent="0.25">
      <c r="A33" s="88" t="s">
        <v>291</v>
      </c>
      <c r="B33" s="90" t="s">
        <v>529</v>
      </c>
      <c r="C33" s="91"/>
      <c r="D33" s="41">
        <f>D34</f>
        <v>200</v>
      </c>
      <c r="E33" s="89"/>
    </row>
    <row r="34" spans="1:5" ht="31.5" x14ac:dyDescent="0.25">
      <c r="A34" s="17" t="s">
        <v>133</v>
      </c>
      <c r="B34" s="90" t="s">
        <v>529</v>
      </c>
      <c r="C34" s="91">
        <v>200</v>
      </c>
      <c r="D34" s="41">
        <f>'Прилож.3 (Ведомственная 2019)'!E727</f>
        <v>200</v>
      </c>
      <c r="E34" s="28"/>
    </row>
    <row r="35" spans="1:5" s="87" customFormat="1" ht="38.25" customHeight="1" x14ac:dyDescent="0.25">
      <c r="A35" s="17" t="s">
        <v>692</v>
      </c>
      <c r="B35" s="194" t="s">
        <v>693</v>
      </c>
      <c r="C35" s="91"/>
      <c r="D35" s="41">
        <f>D36</f>
        <v>3725.6</v>
      </c>
      <c r="E35" s="89"/>
    </row>
    <row r="36" spans="1:5" s="87" customFormat="1" ht="47.25" x14ac:dyDescent="0.25">
      <c r="A36" s="182" t="s">
        <v>656</v>
      </c>
      <c r="B36" s="176" t="s">
        <v>660</v>
      </c>
      <c r="C36" s="171"/>
      <c r="D36" s="41">
        <f>D37</f>
        <v>3725.6</v>
      </c>
      <c r="E36" s="89"/>
    </row>
    <row r="37" spans="1:5" s="87" customFormat="1" ht="31.5" x14ac:dyDescent="0.25">
      <c r="A37" s="178" t="s">
        <v>12</v>
      </c>
      <c r="B37" s="176" t="s">
        <v>660</v>
      </c>
      <c r="C37" s="171">
        <v>600</v>
      </c>
      <c r="D37" s="41">
        <f>'Прилож.3 (Ведомственная 2019)'!E730</f>
        <v>3725.6</v>
      </c>
      <c r="E37" s="89"/>
    </row>
    <row r="38" spans="1:5" ht="31.5" x14ac:dyDescent="0.25">
      <c r="A38" s="88" t="s">
        <v>122</v>
      </c>
      <c r="B38" s="90" t="s">
        <v>143</v>
      </c>
      <c r="C38" s="90"/>
      <c r="D38" s="41">
        <f>D39+D41+D43+D45+D48+D50+D54+D52</f>
        <v>1017031.5</v>
      </c>
      <c r="E38" s="28"/>
    </row>
    <row r="39" spans="1:5" ht="47.25" hidden="1" x14ac:dyDescent="0.25">
      <c r="A39" s="88" t="s">
        <v>326</v>
      </c>
      <c r="B39" s="90" t="s">
        <v>325</v>
      </c>
      <c r="C39" s="90"/>
      <c r="D39" s="41">
        <f>D40</f>
        <v>0</v>
      </c>
      <c r="E39" s="28"/>
    </row>
    <row r="40" spans="1:5" ht="31.5" hidden="1" x14ac:dyDescent="0.25">
      <c r="A40" s="16" t="s">
        <v>12</v>
      </c>
      <c r="B40" s="90" t="s">
        <v>325</v>
      </c>
      <c r="C40" s="91">
        <v>600</v>
      </c>
      <c r="D40" s="41">
        <f>'Прилож.3 (Ведомственная 2019)'!E733</f>
        <v>0</v>
      </c>
      <c r="E40" s="28"/>
    </row>
    <row r="41" spans="1:5" ht="47.25" x14ac:dyDescent="0.25">
      <c r="A41" s="16" t="s">
        <v>110</v>
      </c>
      <c r="B41" s="90" t="s">
        <v>144</v>
      </c>
      <c r="C41" s="91"/>
      <c r="D41" s="41">
        <f>D42</f>
        <v>818438.9</v>
      </c>
      <c r="E41" s="28"/>
    </row>
    <row r="42" spans="1:5" ht="31.5" x14ac:dyDescent="0.25">
      <c r="A42" s="16" t="s">
        <v>12</v>
      </c>
      <c r="B42" s="90" t="s">
        <v>144</v>
      </c>
      <c r="C42" s="91">
        <v>600</v>
      </c>
      <c r="D42" s="41">
        <f>'Прилож.3 (Ведомственная 2019)'!E735</f>
        <v>818438.9</v>
      </c>
      <c r="E42" s="28"/>
    </row>
    <row r="43" spans="1:5" ht="94.5" x14ac:dyDescent="0.25">
      <c r="A43" s="16" t="s">
        <v>366</v>
      </c>
      <c r="B43" s="90" t="s">
        <v>145</v>
      </c>
      <c r="C43" s="91"/>
      <c r="D43" s="41">
        <f>D44</f>
        <v>4132.7</v>
      </c>
      <c r="E43" s="28"/>
    </row>
    <row r="44" spans="1:5" x14ac:dyDescent="0.25">
      <c r="A44" s="88" t="s">
        <v>66</v>
      </c>
      <c r="B44" s="90" t="s">
        <v>145</v>
      </c>
      <c r="C44" s="91">
        <v>300</v>
      </c>
      <c r="D44" s="41">
        <f>'Прилож.3 (Ведомственная 2019)'!E737</f>
        <v>4132.7</v>
      </c>
      <c r="E44" s="28"/>
    </row>
    <row r="45" spans="1:5" x14ac:dyDescent="0.25">
      <c r="A45" s="88" t="s">
        <v>291</v>
      </c>
      <c r="B45" s="90" t="s">
        <v>293</v>
      </c>
      <c r="C45" s="90"/>
      <c r="D45" s="41">
        <f>D46+D47</f>
        <v>51571.6</v>
      </c>
      <c r="E45" s="28"/>
    </row>
    <row r="46" spans="1:5" hidden="1" x14ac:dyDescent="0.25">
      <c r="A46" s="88" t="s">
        <v>66</v>
      </c>
      <c r="B46" s="90" t="s">
        <v>293</v>
      </c>
      <c r="C46" s="91">
        <v>300</v>
      </c>
      <c r="D46" s="41">
        <f>'Прилож.3 (Ведомственная 2019)'!E739</f>
        <v>0</v>
      </c>
      <c r="E46" s="28"/>
    </row>
    <row r="47" spans="1:5" ht="31.5" x14ac:dyDescent="0.25">
      <c r="A47" s="16" t="s">
        <v>12</v>
      </c>
      <c r="B47" s="90" t="s">
        <v>293</v>
      </c>
      <c r="C47" s="91">
        <v>600</v>
      </c>
      <c r="D47" s="41">
        <f>'Прилож.3 (Ведомственная 2019)'!E740</f>
        <v>51571.6</v>
      </c>
      <c r="E47" s="28"/>
    </row>
    <row r="48" spans="1:5" ht="63" x14ac:dyDescent="0.25">
      <c r="A48" s="16" t="s">
        <v>124</v>
      </c>
      <c r="B48" s="90" t="s">
        <v>367</v>
      </c>
      <c r="C48" s="91"/>
      <c r="D48" s="41">
        <f>D49</f>
        <v>47622.3</v>
      </c>
      <c r="E48" s="28"/>
    </row>
    <row r="49" spans="1:6" ht="31.5" x14ac:dyDescent="0.25">
      <c r="A49" s="16" t="s">
        <v>12</v>
      </c>
      <c r="B49" s="90" t="s">
        <v>367</v>
      </c>
      <c r="C49" s="91">
        <v>600</v>
      </c>
      <c r="D49" s="41">
        <f>'Прилож.3 (Ведомственная 2019)'!E742</f>
        <v>47622.3</v>
      </c>
      <c r="E49" s="28"/>
    </row>
    <row r="50" spans="1:6" ht="47.25" hidden="1" x14ac:dyDescent="0.25">
      <c r="A50" s="88" t="s">
        <v>390</v>
      </c>
      <c r="B50" s="90" t="s">
        <v>373</v>
      </c>
      <c r="C50" s="91"/>
      <c r="D50" s="41">
        <f>D51</f>
        <v>0</v>
      </c>
      <c r="E50" s="28"/>
    </row>
    <row r="51" spans="1:6" ht="31.5" hidden="1" x14ac:dyDescent="0.25">
      <c r="A51" s="16" t="s">
        <v>12</v>
      </c>
      <c r="B51" s="90" t="s">
        <v>373</v>
      </c>
      <c r="C51" s="91">
        <v>600</v>
      </c>
      <c r="D51" s="41">
        <f>'Прилож.3 (Ведомственная 2019)'!E744</f>
        <v>0</v>
      </c>
      <c r="E51" s="28"/>
    </row>
    <row r="52" spans="1:6" s="87" customFormat="1" ht="47.25" x14ac:dyDescent="0.25">
      <c r="A52" s="16" t="s">
        <v>605</v>
      </c>
      <c r="B52" s="90" t="s">
        <v>668</v>
      </c>
      <c r="C52" s="91"/>
      <c r="D52" s="41">
        <f>D53</f>
        <v>22582</v>
      </c>
      <c r="E52" s="89"/>
    </row>
    <row r="53" spans="1:6" s="87" customFormat="1" ht="31.5" x14ac:dyDescent="0.25">
      <c r="A53" s="16" t="s">
        <v>12</v>
      </c>
      <c r="B53" s="90" t="s">
        <v>668</v>
      </c>
      <c r="C53" s="91">
        <v>600</v>
      </c>
      <c r="D53" s="41">
        <f>'Прилож.3 (Ведомственная 2019)'!E746</f>
        <v>22582</v>
      </c>
      <c r="E53" s="89"/>
    </row>
    <row r="54" spans="1:6" s="87" customFormat="1" ht="31.5" x14ac:dyDescent="0.25">
      <c r="A54" s="16" t="s">
        <v>618</v>
      </c>
      <c r="B54" s="90" t="s">
        <v>630</v>
      </c>
      <c r="C54" s="91"/>
      <c r="D54" s="41">
        <f>D55</f>
        <v>72684</v>
      </c>
      <c r="E54" s="89"/>
    </row>
    <row r="55" spans="1:6" s="87" customFormat="1" ht="31.5" x14ac:dyDescent="0.25">
      <c r="A55" s="16" t="s">
        <v>12</v>
      </c>
      <c r="B55" s="90" t="s">
        <v>630</v>
      </c>
      <c r="C55" s="91">
        <v>600</v>
      </c>
      <c r="D55" s="41">
        <f>'Прилож.3 (Ведомственная 2019)'!E748</f>
        <v>72684</v>
      </c>
      <c r="E55" s="89"/>
    </row>
    <row r="56" spans="1:6" ht="31.5" x14ac:dyDescent="0.25">
      <c r="A56" s="30" t="s">
        <v>15</v>
      </c>
      <c r="B56" s="90" t="s">
        <v>146</v>
      </c>
      <c r="C56" s="91"/>
      <c r="D56" s="41">
        <f>D57</f>
        <v>24.4</v>
      </c>
      <c r="E56" s="28"/>
    </row>
    <row r="57" spans="1:6" s="87" customFormat="1" x14ac:dyDescent="0.25">
      <c r="A57" s="30" t="s">
        <v>291</v>
      </c>
      <c r="B57" s="90" t="s">
        <v>530</v>
      </c>
      <c r="C57" s="91"/>
      <c r="D57" s="41">
        <f>D58+D59</f>
        <v>24.4</v>
      </c>
      <c r="E57" s="89"/>
    </row>
    <row r="58" spans="1:6" ht="31.5" x14ac:dyDescent="0.25">
      <c r="A58" s="17" t="s">
        <v>133</v>
      </c>
      <c r="B58" s="90" t="s">
        <v>530</v>
      </c>
      <c r="C58" s="91">
        <v>200</v>
      </c>
      <c r="D58" s="41">
        <f>'Прилож.3 (Ведомственная 2019)'!E751</f>
        <v>9.4</v>
      </c>
      <c r="E58" s="28"/>
    </row>
    <row r="59" spans="1:6" ht="35.25" customHeight="1" x14ac:dyDescent="0.25">
      <c r="A59" s="16" t="s">
        <v>12</v>
      </c>
      <c r="B59" s="90" t="s">
        <v>530</v>
      </c>
      <c r="C59" s="91">
        <v>600</v>
      </c>
      <c r="D59" s="41">
        <f>'Прилож.3 (Ведомственная 2019)'!E752</f>
        <v>15</v>
      </c>
      <c r="E59" s="28"/>
    </row>
    <row r="60" spans="1:6" ht="31.5" x14ac:dyDescent="0.25">
      <c r="A60" s="88" t="s">
        <v>16</v>
      </c>
      <c r="B60" s="90" t="s">
        <v>147</v>
      </c>
      <c r="C60" s="91"/>
      <c r="D60" s="41">
        <f>D61+D63</f>
        <v>690.2</v>
      </c>
      <c r="E60" s="28"/>
    </row>
    <row r="61" spans="1:6" ht="49.7" customHeight="1" x14ac:dyDescent="0.25">
      <c r="A61" s="16" t="s">
        <v>512</v>
      </c>
      <c r="B61" s="90" t="s">
        <v>148</v>
      </c>
      <c r="C61" s="91"/>
      <c r="D61" s="41">
        <f>D62</f>
        <v>423.5</v>
      </c>
      <c r="E61" s="28"/>
      <c r="F61" s="28"/>
    </row>
    <row r="62" spans="1:6" x14ac:dyDescent="0.25">
      <c r="A62" s="88" t="s">
        <v>66</v>
      </c>
      <c r="B62" s="90" t="s">
        <v>148</v>
      </c>
      <c r="C62" s="91">
        <v>300</v>
      </c>
      <c r="D62" s="41">
        <f>'Прилож.3 (Ведомственная 2019)'!E755</f>
        <v>423.5</v>
      </c>
      <c r="E62" s="28"/>
      <c r="F62" s="28"/>
    </row>
    <row r="63" spans="1:6" x14ac:dyDescent="0.25">
      <c r="A63" s="88" t="s">
        <v>291</v>
      </c>
      <c r="B63" s="90" t="s">
        <v>294</v>
      </c>
      <c r="C63" s="91"/>
      <c r="D63" s="41">
        <f>D65+D64</f>
        <v>266.7</v>
      </c>
      <c r="E63" s="28"/>
      <c r="F63" s="28"/>
    </row>
    <row r="64" spans="1:6" s="87" customFormat="1" ht="31.5" x14ac:dyDescent="0.25">
      <c r="A64" s="17" t="s">
        <v>133</v>
      </c>
      <c r="B64" s="90" t="s">
        <v>294</v>
      </c>
      <c r="C64" s="91">
        <v>200</v>
      </c>
      <c r="D64" s="41">
        <f>'Прилож.3 (Ведомственная 2019)'!E757</f>
        <v>20</v>
      </c>
      <c r="E64" s="89"/>
      <c r="F64" s="89"/>
    </row>
    <row r="65" spans="1:6" ht="34.5" customHeight="1" x14ac:dyDescent="0.25">
      <c r="A65" s="16" t="s">
        <v>12</v>
      </c>
      <c r="B65" s="90" t="s">
        <v>294</v>
      </c>
      <c r="C65" s="91">
        <v>600</v>
      </c>
      <c r="D65" s="41">
        <f>'Прилож.3 (Ведомственная 2019)'!E758</f>
        <v>246.7</v>
      </c>
      <c r="E65" s="28"/>
      <c r="F65" s="28"/>
    </row>
    <row r="66" spans="1:6" s="87" customFormat="1" ht="34.5" customHeight="1" x14ac:dyDescent="0.25">
      <c r="A66" s="16" t="s">
        <v>694</v>
      </c>
      <c r="B66" s="176" t="s">
        <v>695</v>
      </c>
      <c r="C66" s="171"/>
      <c r="D66" s="41">
        <f>D67</f>
        <v>11128.6</v>
      </c>
      <c r="E66" s="89"/>
      <c r="F66" s="89"/>
    </row>
    <row r="67" spans="1:6" s="87" customFormat="1" ht="47.25" x14ac:dyDescent="0.25">
      <c r="A67" s="175" t="s">
        <v>656</v>
      </c>
      <c r="B67" s="176" t="s">
        <v>657</v>
      </c>
      <c r="C67" s="177"/>
      <c r="D67" s="41">
        <f>D68</f>
        <v>11128.6</v>
      </c>
      <c r="E67" s="89"/>
      <c r="F67" s="89"/>
    </row>
    <row r="68" spans="1:6" s="87" customFormat="1" ht="31.5" x14ac:dyDescent="0.25">
      <c r="A68" s="16" t="s">
        <v>12</v>
      </c>
      <c r="B68" s="176" t="s">
        <v>657</v>
      </c>
      <c r="C68" s="171">
        <v>600</v>
      </c>
      <c r="D68" s="41">
        <f>'Прилож.3 (Ведомственная 2019)'!E761</f>
        <v>11128.6</v>
      </c>
      <c r="E68" s="89"/>
      <c r="F68" s="89"/>
    </row>
    <row r="69" spans="1:6" x14ac:dyDescent="0.25">
      <c r="A69" s="29" t="s">
        <v>516</v>
      </c>
      <c r="B69" s="37" t="s">
        <v>149</v>
      </c>
      <c r="C69" s="57"/>
      <c r="D69" s="42">
        <f>D70+D81+D85+D89+D93+D97+D100+D106+D116+D103</f>
        <v>197352.50000000003</v>
      </c>
      <c r="E69" s="28"/>
      <c r="F69" s="28"/>
    </row>
    <row r="70" spans="1:6" ht="47.25" x14ac:dyDescent="0.25">
      <c r="A70" s="88" t="s">
        <v>123</v>
      </c>
      <c r="B70" s="90" t="s">
        <v>150</v>
      </c>
      <c r="C70" s="91"/>
      <c r="D70" s="41">
        <f>D71+D73+D75+D77+D79</f>
        <v>182509.50000000003</v>
      </c>
      <c r="E70" s="28"/>
      <c r="F70" s="28"/>
    </row>
    <row r="71" spans="1:6" ht="94.5" x14ac:dyDescent="0.25">
      <c r="A71" s="16" t="s">
        <v>366</v>
      </c>
      <c r="B71" s="90" t="s">
        <v>151</v>
      </c>
      <c r="C71" s="91"/>
      <c r="D71" s="41">
        <f>D72</f>
        <v>387.2</v>
      </c>
      <c r="E71" s="28"/>
      <c r="F71" s="28"/>
    </row>
    <row r="72" spans="1:6" x14ac:dyDescent="0.25">
      <c r="A72" s="88" t="s">
        <v>66</v>
      </c>
      <c r="B72" s="90" t="s">
        <v>151</v>
      </c>
      <c r="C72" s="91">
        <v>300</v>
      </c>
      <c r="D72" s="41">
        <f>'Прилож.3 (Ведомственная 2019)'!E765</f>
        <v>387.2</v>
      </c>
      <c r="E72" s="28"/>
      <c r="F72" s="28"/>
    </row>
    <row r="73" spans="1:6" x14ac:dyDescent="0.25">
      <c r="A73" s="88" t="s">
        <v>291</v>
      </c>
      <c r="B73" s="90" t="s">
        <v>295</v>
      </c>
      <c r="C73" s="91"/>
      <c r="D73" s="41">
        <f>D74</f>
        <v>122455.1</v>
      </c>
      <c r="E73" s="28"/>
      <c r="F73" s="28"/>
    </row>
    <row r="74" spans="1:6" ht="31.5" x14ac:dyDescent="0.25">
      <c r="A74" s="16" t="s">
        <v>12</v>
      </c>
      <c r="B74" s="90" t="s">
        <v>295</v>
      </c>
      <c r="C74" s="91">
        <v>600</v>
      </c>
      <c r="D74" s="41">
        <f>'Прилож.3 (Ведомственная 2019)'!E767</f>
        <v>122455.1</v>
      </c>
      <c r="E74" s="28"/>
      <c r="F74" s="28"/>
    </row>
    <row r="75" spans="1:6" s="87" customFormat="1" ht="31.5" x14ac:dyDescent="0.25">
      <c r="A75" s="16" t="s">
        <v>515</v>
      </c>
      <c r="B75" s="90" t="s">
        <v>376</v>
      </c>
      <c r="C75" s="91"/>
      <c r="D75" s="41">
        <f>D76</f>
        <v>279.3</v>
      </c>
      <c r="E75" s="89"/>
      <c r="F75" s="89"/>
    </row>
    <row r="76" spans="1:6" s="87" customFormat="1" ht="31.5" x14ac:dyDescent="0.25">
      <c r="A76" s="16" t="s">
        <v>12</v>
      </c>
      <c r="B76" s="90" t="s">
        <v>376</v>
      </c>
      <c r="C76" s="91">
        <v>600</v>
      </c>
      <c r="D76" s="41">
        <f>'Прилож.3 (Ведомственная 2019)'!E769</f>
        <v>279.3</v>
      </c>
      <c r="E76" s="89"/>
      <c r="F76" s="89"/>
    </row>
    <row r="77" spans="1:6" s="87" customFormat="1" ht="47.25" x14ac:dyDescent="0.25">
      <c r="A77" s="16" t="s">
        <v>605</v>
      </c>
      <c r="B77" s="90" t="s">
        <v>398</v>
      </c>
      <c r="C77" s="91"/>
      <c r="D77" s="41">
        <f>D78</f>
        <v>41476.300000000003</v>
      </c>
      <c r="E77" s="89"/>
      <c r="F77" s="89"/>
    </row>
    <row r="78" spans="1:6" s="87" customFormat="1" ht="31.5" x14ac:dyDescent="0.25">
      <c r="A78" s="16" t="s">
        <v>12</v>
      </c>
      <c r="B78" s="90" t="s">
        <v>398</v>
      </c>
      <c r="C78" s="91">
        <v>600</v>
      </c>
      <c r="D78" s="41">
        <f>'Прилож.3 (Ведомственная 2019)'!E771</f>
        <v>41476.300000000003</v>
      </c>
      <c r="E78" s="89"/>
      <c r="F78" s="89"/>
    </row>
    <row r="79" spans="1:6" s="87" customFormat="1" ht="31.5" x14ac:dyDescent="0.25">
      <c r="A79" s="16" t="s">
        <v>618</v>
      </c>
      <c r="B79" s="90" t="s">
        <v>631</v>
      </c>
      <c r="C79" s="91"/>
      <c r="D79" s="41">
        <f>D80</f>
        <v>17911.599999999999</v>
      </c>
      <c r="E79" s="89"/>
      <c r="F79" s="89"/>
    </row>
    <row r="80" spans="1:6" s="87" customFormat="1" ht="31.5" x14ac:dyDescent="0.25">
      <c r="A80" s="16" t="s">
        <v>12</v>
      </c>
      <c r="B80" s="90" t="s">
        <v>631</v>
      </c>
      <c r="C80" s="91">
        <v>600</v>
      </c>
      <c r="D80" s="41">
        <f>'Прилож.3 (Ведомственная 2019)'!E773</f>
        <v>17911.599999999999</v>
      </c>
      <c r="E80" s="89"/>
      <c r="F80" s="89"/>
    </row>
    <row r="81" spans="1:6" ht="79.5" customHeight="1" x14ac:dyDescent="0.25">
      <c r="A81" s="88" t="s">
        <v>17</v>
      </c>
      <c r="B81" s="90" t="s">
        <v>152</v>
      </c>
      <c r="C81" s="91"/>
      <c r="D81" s="41">
        <f>D82</f>
        <v>16.599999999999994</v>
      </c>
      <c r="E81" s="28"/>
      <c r="F81" s="28"/>
    </row>
    <row r="82" spans="1:6" s="87" customFormat="1" ht="19.5" customHeight="1" x14ac:dyDescent="0.25">
      <c r="A82" s="88" t="s">
        <v>291</v>
      </c>
      <c r="B82" s="90" t="s">
        <v>531</v>
      </c>
      <c r="C82" s="91"/>
      <c r="D82" s="41">
        <f>D83+D84</f>
        <v>16.599999999999994</v>
      </c>
      <c r="E82" s="89"/>
      <c r="F82" s="89"/>
    </row>
    <row r="83" spans="1:6" s="87" customFormat="1" ht="31.5" x14ac:dyDescent="0.25">
      <c r="A83" s="17" t="s">
        <v>133</v>
      </c>
      <c r="B83" s="90" t="s">
        <v>531</v>
      </c>
      <c r="C83" s="91">
        <v>200</v>
      </c>
      <c r="D83" s="41">
        <f>'Прилож.3 (Ведомственная 2019)'!E37</f>
        <v>16.599999999999994</v>
      </c>
      <c r="E83" s="89"/>
      <c r="F83" s="89"/>
    </row>
    <row r="84" spans="1:6" ht="31.5" hidden="1" x14ac:dyDescent="0.25">
      <c r="A84" s="16" t="s">
        <v>12</v>
      </c>
      <c r="B84" s="90" t="s">
        <v>531</v>
      </c>
      <c r="C84" s="91">
        <v>600</v>
      </c>
      <c r="D84" s="41">
        <f>'Прилож.3 (Ведомственная 2019)'!E38+'Прилож.3 (Ведомственная 2019)'!E776</f>
        <v>0</v>
      </c>
      <c r="E84" s="28"/>
      <c r="F84" s="28"/>
    </row>
    <row r="85" spans="1:6" x14ac:dyDescent="0.25">
      <c r="A85" s="88" t="s">
        <v>18</v>
      </c>
      <c r="B85" s="90" t="s">
        <v>153</v>
      </c>
      <c r="C85" s="91"/>
      <c r="D85" s="41">
        <f>D86</f>
        <v>67.5</v>
      </c>
      <c r="E85" s="28"/>
      <c r="F85" s="28"/>
    </row>
    <row r="86" spans="1:6" s="87" customFormat="1" x14ac:dyDescent="0.25">
      <c r="A86" s="88" t="s">
        <v>291</v>
      </c>
      <c r="B86" s="90" t="s">
        <v>532</v>
      </c>
      <c r="C86" s="91"/>
      <c r="D86" s="41">
        <f>D87+D88</f>
        <v>67.5</v>
      </c>
      <c r="E86" s="89"/>
      <c r="F86" s="89"/>
    </row>
    <row r="87" spans="1:6" s="87" customFormat="1" ht="31.5" x14ac:dyDescent="0.25">
      <c r="A87" s="17" t="s">
        <v>133</v>
      </c>
      <c r="B87" s="90" t="s">
        <v>532</v>
      </c>
      <c r="C87" s="91">
        <v>200</v>
      </c>
      <c r="D87" s="41">
        <f>'Прилож.3 (Ведомственная 2019)'!E41</f>
        <v>67.5</v>
      </c>
      <c r="E87" s="89"/>
      <c r="F87" s="89"/>
    </row>
    <row r="88" spans="1:6" ht="33" hidden="1" customHeight="1" x14ac:dyDescent="0.25">
      <c r="A88" s="16" t="s">
        <v>12</v>
      </c>
      <c r="B88" s="90" t="s">
        <v>532</v>
      </c>
      <c r="C88" s="91">
        <v>600</v>
      </c>
      <c r="D88" s="41">
        <f>'Прилож.3 (Ведомственная 2019)'!E42+'Прилож.3 (Ведомственная 2019)'!E778</f>
        <v>0</v>
      </c>
      <c r="E88" s="28"/>
      <c r="F88" s="28"/>
    </row>
    <row r="89" spans="1:6" ht="21" customHeight="1" x14ac:dyDescent="0.25">
      <c r="A89" s="88" t="s">
        <v>19</v>
      </c>
      <c r="B89" s="90" t="s">
        <v>154</v>
      </c>
      <c r="C89" s="91"/>
      <c r="D89" s="41">
        <f>D90</f>
        <v>751.7</v>
      </c>
      <c r="E89" s="28"/>
      <c r="F89" s="28"/>
    </row>
    <row r="90" spans="1:6" s="87" customFormat="1" ht="21" customHeight="1" x14ac:dyDescent="0.25">
      <c r="A90" s="88" t="s">
        <v>291</v>
      </c>
      <c r="B90" s="90" t="s">
        <v>533</v>
      </c>
      <c r="C90" s="91"/>
      <c r="D90" s="41">
        <f>D91+D92</f>
        <v>751.7</v>
      </c>
      <c r="E90" s="89"/>
      <c r="F90" s="89"/>
    </row>
    <row r="91" spans="1:6" ht="31.5" x14ac:dyDescent="0.25">
      <c r="A91" s="17" t="s">
        <v>133</v>
      </c>
      <c r="B91" s="90" t="s">
        <v>533</v>
      </c>
      <c r="C91" s="91">
        <v>200</v>
      </c>
      <c r="D91" s="41">
        <f>'Прилож.3 (Ведомственная 2019)'!E781</f>
        <v>20</v>
      </c>
      <c r="E91" s="28"/>
      <c r="F91" s="28"/>
    </row>
    <row r="92" spans="1:6" ht="31.5" x14ac:dyDescent="0.25">
      <c r="A92" s="16" t="s">
        <v>12</v>
      </c>
      <c r="B92" s="90" t="s">
        <v>533</v>
      </c>
      <c r="C92" s="91">
        <v>600</v>
      </c>
      <c r="D92" s="41">
        <f>'Прилож.3 (Ведомственная 2019)'!E782</f>
        <v>731.7</v>
      </c>
      <c r="E92" s="28"/>
      <c r="F92" s="28"/>
    </row>
    <row r="93" spans="1:6" ht="47.25" x14ac:dyDescent="0.25">
      <c r="A93" s="88" t="s">
        <v>20</v>
      </c>
      <c r="B93" s="90" t="s">
        <v>155</v>
      </c>
      <c r="C93" s="91"/>
      <c r="D93" s="41">
        <f>D94</f>
        <v>266.3</v>
      </c>
      <c r="E93" s="28"/>
      <c r="F93" s="28"/>
    </row>
    <row r="94" spans="1:6" s="87" customFormat="1" x14ac:dyDescent="0.25">
      <c r="A94" s="88" t="s">
        <v>291</v>
      </c>
      <c r="B94" s="90" t="s">
        <v>534</v>
      </c>
      <c r="C94" s="91"/>
      <c r="D94" s="41">
        <f>D95+D96</f>
        <v>266.3</v>
      </c>
      <c r="E94" s="89"/>
      <c r="F94" s="89"/>
    </row>
    <row r="95" spans="1:6" ht="31.5" hidden="1" x14ac:dyDescent="0.25">
      <c r="A95" s="17" t="s">
        <v>133</v>
      </c>
      <c r="B95" s="90" t="s">
        <v>534</v>
      </c>
      <c r="C95" s="91">
        <v>200</v>
      </c>
      <c r="D95" s="41">
        <f>'Прилож.3 (Ведомственная 2019)'!E785</f>
        <v>0</v>
      </c>
      <c r="E95" s="28"/>
      <c r="F95" s="28"/>
    </row>
    <row r="96" spans="1:6" ht="31.5" x14ac:dyDescent="0.25">
      <c r="A96" s="16" t="s">
        <v>12</v>
      </c>
      <c r="B96" s="90" t="s">
        <v>534</v>
      </c>
      <c r="C96" s="91">
        <v>600</v>
      </c>
      <c r="D96" s="41">
        <f>'Прилож.3 (Ведомственная 2019)'!E786</f>
        <v>266.3</v>
      </c>
      <c r="E96" s="28"/>
      <c r="F96" s="28"/>
    </row>
    <row r="97" spans="1:6" ht="31.5" x14ac:dyDescent="0.25">
      <c r="A97" s="88" t="s">
        <v>21</v>
      </c>
      <c r="B97" s="90" t="s">
        <v>156</v>
      </c>
      <c r="C97" s="91"/>
      <c r="D97" s="41">
        <f>D98</f>
        <v>18.8</v>
      </c>
      <c r="E97" s="28"/>
      <c r="F97" s="28"/>
    </row>
    <row r="98" spans="1:6" s="87" customFormat="1" x14ac:dyDescent="0.25">
      <c r="A98" s="88" t="s">
        <v>291</v>
      </c>
      <c r="B98" s="90" t="s">
        <v>535</v>
      </c>
      <c r="C98" s="91"/>
      <c r="D98" s="41">
        <f>D99</f>
        <v>18.8</v>
      </c>
      <c r="E98" s="89"/>
      <c r="F98" s="89"/>
    </row>
    <row r="99" spans="1:6" ht="31.5" x14ac:dyDescent="0.25">
      <c r="A99" s="16" t="s">
        <v>12</v>
      </c>
      <c r="B99" s="90" t="s">
        <v>535</v>
      </c>
      <c r="C99" s="91">
        <v>600</v>
      </c>
      <c r="D99" s="41">
        <f>'Прилож.3 (Ведомственная 2019)'!E789</f>
        <v>18.8</v>
      </c>
      <c r="E99" s="28"/>
      <c r="F99" s="28"/>
    </row>
    <row r="100" spans="1:6" ht="31.5" hidden="1" x14ac:dyDescent="0.25">
      <c r="A100" s="16" t="s">
        <v>310</v>
      </c>
      <c r="B100" s="90" t="s">
        <v>309</v>
      </c>
      <c r="C100" s="91"/>
      <c r="D100" s="41">
        <f>D101</f>
        <v>0</v>
      </c>
      <c r="E100" s="28"/>
      <c r="F100" s="28"/>
    </row>
    <row r="101" spans="1:6" s="87" customFormat="1" hidden="1" x14ac:dyDescent="0.25">
      <c r="A101" s="88" t="s">
        <v>291</v>
      </c>
      <c r="B101" s="90" t="s">
        <v>536</v>
      </c>
      <c r="C101" s="91"/>
      <c r="D101" s="41">
        <f>D102</f>
        <v>0</v>
      </c>
      <c r="E101" s="89"/>
      <c r="F101" s="89"/>
    </row>
    <row r="102" spans="1:6" ht="31.5" hidden="1" x14ac:dyDescent="0.25">
      <c r="A102" s="16" t="s">
        <v>12</v>
      </c>
      <c r="B102" s="90" t="s">
        <v>536</v>
      </c>
      <c r="C102" s="91">
        <v>600</v>
      </c>
      <c r="D102" s="41">
        <f>'Прилож.3 (Ведомственная 2019)'!E792</f>
        <v>0</v>
      </c>
      <c r="E102" s="28"/>
      <c r="F102" s="28"/>
    </row>
    <row r="103" spans="1:6" s="87" customFormat="1" ht="47.25" x14ac:dyDescent="0.25">
      <c r="A103" s="16" t="s">
        <v>696</v>
      </c>
      <c r="B103" s="176" t="s">
        <v>697</v>
      </c>
      <c r="C103" s="171"/>
      <c r="D103" s="41">
        <f>D104</f>
        <v>1484.2</v>
      </c>
      <c r="E103" s="89"/>
      <c r="F103" s="89"/>
    </row>
    <row r="104" spans="1:6" s="87" customFormat="1" ht="47.25" x14ac:dyDescent="0.25">
      <c r="A104" s="183" t="s">
        <v>656</v>
      </c>
      <c r="B104" s="176" t="s">
        <v>658</v>
      </c>
      <c r="C104" s="171"/>
      <c r="D104" s="41">
        <f>D105</f>
        <v>1484.2</v>
      </c>
      <c r="E104" s="89"/>
      <c r="F104" s="89"/>
    </row>
    <row r="105" spans="1:6" s="87" customFormat="1" ht="31.5" x14ac:dyDescent="0.25">
      <c r="A105" s="16" t="s">
        <v>12</v>
      </c>
      <c r="B105" s="176" t="s">
        <v>658</v>
      </c>
      <c r="C105" s="171">
        <v>600</v>
      </c>
      <c r="D105" s="41">
        <f>'Прилож.3 (Ведомственная 2019)'!E795</f>
        <v>1484.2</v>
      </c>
      <c r="E105" s="89"/>
      <c r="F105" s="89"/>
    </row>
    <row r="106" spans="1:6" x14ac:dyDescent="0.25">
      <c r="A106" s="88" t="s">
        <v>22</v>
      </c>
      <c r="B106" s="90" t="s">
        <v>157</v>
      </c>
      <c r="C106" s="91"/>
      <c r="D106" s="41">
        <f>D107+D112</f>
        <v>7210.3999999999987</v>
      </c>
      <c r="E106" s="28"/>
      <c r="F106" s="28"/>
    </row>
    <row r="107" spans="1:6" x14ac:dyDescent="0.25">
      <c r="A107" s="88" t="s">
        <v>291</v>
      </c>
      <c r="B107" s="90" t="s">
        <v>296</v>
      </c>
      <c r="C107" s="91"/>
      <c r="D107" s="41">
        <f>D108+D109+D110+D111</f>
        <v>2024.899999999999</v>
      </c>
      <c r="E107" s="28"/>
      <c r="F107" s="28"/>
    </row>
    <row r="108" spans="1:6" ht="63" hidden="1" x14ac:dyDescent="0.25">
      <c r="A108" s="46" t="s">
        <v>24</v>
      </c>
      <c r="B108" s="90" t="s">
        <v>296</v>
      </c>
      <c r="C108" s="91">
        <v>100</v>
      </c>
      <c r="D108" s="41">
        <f>'Прилож.3 (Ведомственная 2019)'!E798</f>
        <v>0</v>
      </c>
      <c r="E108" s="28"/>
      <c r="F108" s="28"/>
    </row>
    <row r="109" spans="1:6" ht="31.5" hidden="1" x14ac:dyDescent="0.25">
      <c r="A109" s="17" t="s">
        <v>133</v>
      </c>
      <c r="B109" s="90" t="s">
        <v>296</v>
      </c>
      <c r="C109" s="91">
        <v>200</v>
      </c>
      <c r="D109" s="41">
        <f>'Прилож.3 (Ведомственная 2019)'!E799</f>
        <v>-1.0800249583553523E-12</v>
      </c>
      <c r="E109" s="28"/>
      <c r="F109" s="28"/>
    </row>
    <row r="110" spans="1:6" hidden="1" x14ac:dyDescent="0.25">
      <c r="A110" s="88" t="s">
        <v>66</v>
      </c>
      <c r="B110" s="90" t="s">
        <v>296</v>
      </c>
      <c r="C110" s="91">
        <v>300</v>
      </c>
      <c r="D110" s="41">
        <f>'Прилож.3 (Ведомственная 2019)'!E800</f>
        <v>0</v>
      </c>
      <c r="E110" s="28"/>
      <c r="F110" s="28"/>
    </row>
    <row r="111" spans="1:6" ht="31.5" x14ac:dyDescent="0.25">
      <c r="A111" s="16" t="s">
        <v>12</v>
      </c>
      <c r="B111" s="90" t="s">
        <v>296</v>
      </c>
      <c r="C111" s="91">
        <v>600</v>
      </c>
      <c r="D111" s="41">
        <f>'Прилож.3 (Ведомственная 2019)'!E801</f>
        <v>2024.9</v>
      </c>
      <c r="E111" s="28"/>
      <c r="F111" s="28"/>
    </row>
    <row r="112" spans="1:6" ht="24" customHeight="1" x14ac:dyDescent="0.25">
      <c r="A112" s="17" t="s">
        <v>128</v>
      </c>
      <c r="B112" s="90" t="s">
        <v>365</v>
      </c>
      <c r="C112" s="91"/>
      <c r="D112" s="41">
        <f>D113+D114+D115</f>
        <v>5185.5</v>
      </c>
      <c r="E112" s="28"/>
      <c r="F112" s="28"/>
    </row>
    <row r="113" spans="1:6" ht="31.5" hidden="1" x14ac:dyDescent="0.25">
      <c r="A113" s="17" t="s">
        <v>133</v>
      </c>
      <c r="B113" s="90" t="s">
        <v>365</v>
      </c>
      <c r="C113" s="91">
        <v>200</v>
      </c>
      <c r="D113" s="41">
        <f>'Прилож.3 (Ведомственная 2019)'!E803</f>
        <v>0</v>
      </c>
      <c r="E113" s="28"/>
      <c r="F113" s="28"/>
    </row>
    <row r="114" spans="1:6" s="87" customFormat="1" hidden="1" x14ac:dyDescent="0.25">
      <c r="A114" s="17" t="s">
        <v>66</v>
      </c>
      <c r="B114" s="90" t="s">
        <v>365</v>
      </c>
      <c r="C114" s="91">
        <v>300</v>
      </c>
      <c r="D114" s="41">
        <f>'Прилож.3 (Ведомственная 2019)'!E804</f>
        <v>0</v>
      </c>
      <c r="E114" s="89"/>
      <c r="F114" s="89"/>
    </row>
    <row r="115" spans="1:6" s="87" customFormat="1" ht="31.5" x14ac:dyDescent="0.25">
      <c r="A115" s="16" t="s">
        <v>12</v>
      </c>
      <c r="B115" s="90" t="s">
        <v>365</v>
      </c>
      <c r="C115" s="91">
        <v>600</v>
      </c>
      <c r="D115" s="41">
        <f>'Прилож.3 (Ведомственная 2019)'!E805</f>
        <v>5185.5</v>
      </c>
      <c r="E115" s="89"/>
      <c r="F115" s="89"/>
    </row>
    <row r="116" spans="1:6" ht="31.5" x14ac:dyDescent="0.25">
      <c r="A116" s="88" t="s">
        <v>23</v>
      </c>
      <c r="B116" s="90" t="s">
        <v>158</v>
      </c>
      <c r="C116" s="91"/>
      <c r="D116" s="41">
        <f>D117</f>
        <v>5027.5</v>
      </c>
      <c r="E116" s="28"/>
      <c r="F116" s="28"/>
    </row>
    <row r="117" spans="1:6" s="87" customFormat="1" x14ac:dyDescent="0.25">
      <c r="A117" s="88" t="s">
        <v>291</v>
      </c>
      <c r="B117" s="90" t="s">
        <v>537</v>
      </c>
      <c r="C117" s="91"/>
      <c r="D117" s="41">
        <f>D118+D119</f>
        <v>5027.5</v>
      </c>
      <c r="E117" s="89"/>
      <c r="F117" s="89"/>
    </row>
    <row r="118" spans="1:6" ht="31.5" hidden="1" x14ac:dyDescent="0.25">
      <c r="A118" s="17" t="s">
        <v>133</v>
      </c>
      <c r="B118" s="90" t="s">
        <v>537</v>
      </c>
      <c r="C118" s="91">
        <v>200</v>
      </c>
      <c r="D118" s="41">
        <f>'Прилож.3 (Ведомственная 2019)'!E808</f>
        <v>0</v>
      </c>
      <c r="E118" s="28"/>
      <c r="F118" s="28"/>
    </row>
    <row r="119" spans="1:6" ht="31.5" x14ac:dyDescent="0.25">
      <c r="A119" s="16" t="s">
        <v>12</v>
      </c>
      <c r="B119" s="90" t="s">
        <v>537</v>
      </c>
      <c r="C119" s="91">
        <v>600</v>
      </c>
      <c r="D119" s="41">
        <f>'Прилож.3 (Ведомственная 2019)'!E809</f>
        <v>5027.5</v>
      </c>
      <c r="E119" s="28"/>
      <c r="F119" s="28"/>
    </row>
    <row r="120" spans="1:6" ht="31.5" x14ac:dyDescent="0.25">
      <c r="A120" s="29" t="s">
        <v>517</v>
      </c>
      <c r="B120" s="37" t="s">
        <v>159</v>
      </c>
      <c r="C120" s="57"/>
      <c r="D120" s="42">
        <f>D121+D127+D129+D131+D135+D145+D151</f>
        <v>275715</v>
      </c>
      <c r="E120" s="28"/>
      <c r="F120" s="28"/>
    </row>
    <row r="121" spans="1:6" s="87" customFormat="1" ht="31.5" x14ac:dyDescent="0.25">
      <c r="A121" s="88" t="s">
        <v>37</v>
      </c>
      <c r="B121" s="90" t="s">
        <v>698</v>
      </c>
      <c r="C121" s="57"/>
      <c r="D121" s="41">
        <f>D122+D133</f>
        <v>34317.5</v>
      </c>
      <c r="E121" s="89"/>
      <c r="F121" s="89"/>
    </row>
    <row r="122" spans="1:6" ht="31.5" x14ac:dyDescent="0.25">
      <c r="A122" s="88" t="s">
        <v>37</v>
      </c>
      <c r="B122" s="90" t="s">
        <v>160</v>
      </c>
      <c r="C122" s="91"/>
      <c r="D122" s="41">
        <f>D123+D124+D126+D125</f>
        <v>31823.199999999997</v>
      </c>
      <c r="E122" s="28"/>
      <c r="F122" s="28"/>
    </row>
    <row r="123" spans="1:6" ht="65.25" customHeight="1" x14ac:dyDescent="0.25">
      <c r="A123" s="46" t="s">
        <v>24</v>
      </c>
      <c r="B123" s="90" t="s">
        <v>160</v>
      </c>
      <c r="C123" s="91">
        <v>100</v>
      </c>
      <c r="D123" s="41">
        <f>'Прилож.3 (Ведомственная 2019)'!E813</f>
        <v>30406.1</v>
      </c>
      <c r="E123" s="28"/>
      <c r="F123" s="28"/>
    </row>
    <row r="124" spans="1:6" ht="31.5" x14ac:dyDescent="0.25">
      <c r="A124" s="17" t="s">
        <v>133</v>
      </c>
      <c r="B124" s="90" t="s">
        <v>160</v>
      </c>
      <c r="C124" s="91">
        <v>200</v>
      </c>
      <c r="D124" s="41">
        <f>'Прилож.3 (Ведомственная 2019)'!E814</f>
        <v>1192.8</v>
      </c>
      <c r="E124" s="28"/>
      <c r="F124" s="28"/>
    </row>
    <row r="125" spans="1:6" hidden="1" x14ac:dyDescent="0.25">
      <c r="A125" s="88" t="s">
        <v>66</v>
      </c>
      <c r="B125" s="90" t="s">
        <v>160</v>
      </c>
      <c r="C125" s="91">
        <v>300</v>
      </c>
      <c r="D125" s="41">
        <f>'Прилож.3 (Ведомственная 2019)'!E815</f>
        <v>0</v>
      </c>
      <c r="E125" s="28"/>
      <c r="F125" s="28"/>
    </row>
    <row r="126" spans="1:6" x14ac:dyDescent="0.25">
      <c r="A126" s="16" t="s">
        <v>25</v>
      </c>
      <c r="B126" s="90" t="s">
        <v>160</v>
      </c>
      <c r="C126" s="91">
        <v>800</v>
      </c>
      <c r="D126" s="41">
        <f>'Прилож.3 (Ведомственная 2019)'!E816</f>
        <v>224.3</v>
      </c>
      <c r="E126" s="28"/>
      <c r="F126" s="28"/>
    </row>
    <row r="127" spans="1:6" ht="63" hidden="1" x14ac:dyDescent="0.25">
      <c r="A127" s="88" t="s">
        <v>26</v>
      </c>
      <c r="B127" s="90" t="s">
        <v>161</v>
      </c>
      <c r="C127" s="91"/>
      <c r="D127" s="41">
        <f>D128</f>
        <v>0</v>
      </c>
      <c r="E127" s="28"/>
      <c r="F127" s="28"/>
    </row>
    <row r="128" spans="1:6" ht="31.5" hidden="1" x14ac:dyDescent="0.25">
      <c r="A128" s="16" t="s">
        <v>12</v>
      </c>
      <c r="B128" s="90" t="s">
        <v>161</v>
      </c>
      <c r="C128" s="91">
        <v>600</v>
      </c>
      <c r="D128" s="41">
        <f>'Прилож.3 (Ведомственная 2019)'!E818</f>
        <v>0</v>
      </c>
      <c r="E128" s="28"/>
      <c r="F128" s="28"/>
    </row>
    <row r="129" spans="1:6" ht="20.25" hidden="1" customHeight="1" x14ac:dyDescent="0.25">
      <c r="A129" s="88" t="s">
        <v>27</v>
      </c>
      <c r="B129" s="90" t="s">
        <v>162</v>
      </c>
      <c r="C129" s="91"/>
      <c r="D129" s="41">
        <f>D130</f>
        <v>0</v>
      </c>
      <c r="E129" s="28"/>
      <c r="F129" s="28"/>
    </row>
    <row r="130" spans="1:6" ht="31.5" hidden="1" x14ac:dyDescent="0.25">
      <c r="A130" s="16" t="s">
        <v>12</v>
      </c>
      <c r="B130" s="90" t="s">
        <v>162</v>
      </c>
      <c r="C130" s="91">
        <v>600</v>
      </c>
      <c r="D130" s="41">
        <f>'Прилож.3 (Ведомственная 2019)'!E820</f>
        <v>0</v>
      </c>
      <c r="E130" s="28"/>
      <c r="F130" s="28"/>
    </row>
    <row r="131" spans="1:6" hidden="1" x14ac:dyDescent="0.25">
      <c r="A131" s="88" t="s">
        <v>28</v>
      </c>
      <c r="B131" s="90" t="s">
        <v>163</v>
      </c>
      <c r="C131" s="91"/>
      <c r="D131" s="41">
        <f>D132</f>
        <v>0</v>
      </c>
      <c r="E131" s="28"/>
      <c r="F131" s="28"/>
    </row>
    <row r="132" spans="1:6" ht="31.5" hidden="1" x14ac:dyDescent="0.25">
      <c r="A132" s="16" t="s">
        <v>12</v>
      </c>
      <c r="B132" s="90" t="s">
        <v>163</v>
      </c>
      <c r="C132" s="91">
        <v>600</v>
      </c>
      <c r="D132" s="41">
        <f>'Прилож.3 (Ведомственная 2019)'!E822</f>
        <v>0</v>
      </c>
      <c r="E132" s="28"/>
      <c r="F132" s="28"/>
    </row>
    <row r="133" spans="1:6" s="87" customFormat="1" ht="31.5" x14ac:dyDescent="0.25">
      <c r="A133" s="16" t="s">
        <v>618</v>
      </c>
      <c r="B133" s="90" t="s">
        <v>699</v>
      </c>
      <c r="C133" s="91"/>
      <c r="D133" s="41">
        <f>D134</f>
        <v>2494.3000000000002</v>
      </c>
      <c r="E133" s="89"/>
      <c r="F133" s="89"/>
    </row>
    <row r="134" spans="1:6" s="87" customFormat="1" ht="31.5" x14ac:dyDescent="0.25">
      <c r="A134" s="17" t="s">
        <v>133</v>
      </c>
      <c r="B134" s="90" t="s">
        <v>699</v>
      </c>
      <c r="C134" s="91">
        <v>200</v>
      </c>
      <c r="D134" s="41">
        <f>'Прилож.3 (Ведомственная 2019)'!E824</f>
        <v>2494.3000000000002</v>
      </c>
      <c r="E134" s="89"/>
      <c r="F134" s="89"/>
    </row>
    <row r="135" spans="1:6" ht="31.5" x14ac:dyDescent="0.25">
      <c r="A135" s="16" t="s">
        <v>348</v>
      </c>
      <c r="B135" s="90" t="s">
        <v>349</v>
      </c>
      <c r="C135" s="91"/>
      <c r="D135" s="41">
        <f>D136+D141+D143</f>
        <v>16118.8</v>
      </c>
      <c r="E135" s="28"/>
      <c r="F135" s="28"/>
    </row>
    <row r="136" spans="1:6" s="87" customFormat="1" x14ac:dyDescent="0.25">
      <c r="A136" s="16" t="s">
        <v>291</v>
      </c>
      <c r="B136" s="90" t="s">
        <v>538</v>
      </c>
      <c r="C136" s="91"/>
      <c r="D136" s="41">
        <f>D137+D138+D140+D139</f>
        <v>13334.6</v>
      </c>
      <c r="E136" s="89"/>
      <c r="F136" s="89"/>
    </row>
    <row r="137" spans="1:6" ht="63" x14ac:dyDescent="0.25">
      <c r="A137" s="16" t="s">
        <v>24</v>
      </c>
      <c r="B137" s="90" t="s">
        <v>538</v>
      </c>
      <c r="C137" s="91">
        <v>100</v>
      </c>
      <c r="D137" s="41">
        <f>'Прилож.3 (Ведомственная 2019)'!E827</f>
        <v>12304.6</v>
      </c>
      <c r="E137" s="28"/>
      <c r="F137" s="28"/>
    </row>
    <row r="138" spans="1:6" ht="31.5" x14ac:dyDescent="0.25">
      <c r="A138" s="17" t="s">
        <v>133</v>
      </c>
      <c r="B138" s="90" t="s">
        <v>538</v>
      </c>
      <c r="C138" s="91">
        <v>200</v>
      </c>
      <c r="D138" s="41">
        <f>'Прилож.3 (Ведомственная 2019)'!E828</f>
        <v>854.5</v>
      </c>
      <c r="E138" s="28"/>
      <c r="F138" s="28"/>
    </row>
    <row r="139" spans="1:6" s="87" customFormat="1" x14ac:dyDescent="0.25">
      <c r="A139" s="17" t="s">
        <v>66</v>
      </c>
      <c r="B139" s="90" t="s">
        <v>538</v>
      </c>
      <c r="C139" s="91">
        <v>300</v>
      </c>
      <c r="D139" s="41">
        <f>'Прилож.3 (Ведомственная 2019)'!E829</f>
        <v>70.5</v>
      </c>
      <c r="E139" s="89"/>
      <c r="F139" s="89"/>
    </row>
    <row r="140" spans="1:6" x14ac:dyDescent="0.25">
      <c r="A140" s="16" t="s">
        <v>25</v>
      </c>
      <c r="B140" s="90" t="s">
        <v>538</v>
      </c>
      <c r="C140" s="91">
        <v>800</v>
      </c>
      <c r="D140" s="41">
        <f>'Прилож.3 (Ведомственная 2019)'!E830</f>
        <v>105</v>
      </c>
      <c r="E140" s="28"/>
      <c r="F140" s="28"/>
    </row>
    <row r="141" spans="1:6" s="87" customFormat="1" ht="47.25" x14ac:dyDescent="0.25">
      <c r="A141" s="16" t="s">
        <v>605</v>
      </c>
      <c r="B141" s="90" t="s">
        <v>666</v>
      </c>
      <c r="C141" s="91"/>
      <c r="D141" s="41">
        <f>D142</f>
        <v>2121.1999999999998</v>
      </c>
      <c r="E141" s="89"/>
      <c r="F141" s="89"/>
    </row>
    <row r="142" spans="1:6" s="87" customFormat="1" ht="63" x14ac:dyDescent="0.25">
      <c r="A142" s="16" t="s">
        <v>24</v>
      </c>
      <c r="B142" s="90" t="s">
        <v>666</v>
      </c>
      <c r="C142" s="91">
        <v>100</v>
      </c>
      <c r="D142" s="41">
        <f>'Прилож.3 (Ведомственная 2019)'!E832</f>
        <v>2121.1999999999998</v>
      </c>
      <c r="E142" s="89"/>
      <c r="F142" s="89"/>
    </row>
    <row r="143" spans="1:6" s="87" customFormat="1" ht="31.5" x14ac:dyDescent="0.25">
      <c r="A143" s="16" t="s">
        <v>618</v>
      </c>
      <c r="B143" s="90" t="s">
        <v>700</v>
      </c>
      <c r="C143" s="91"/>
      <c r="D143" s="41">
        <f>D144</f>
        <v>663</v>
      </c>
      <c r="E143" s="89"/>
      <c r="F143" s="89"/>
    </row>
    <row r="144" spans="1:6" s="87" customFormat="1" ht="31.5" x14ac:dyDescent="0.25">
      <c r="A144" s="17" t="s">
        <v>133</v>
      </c>
      <c r="B144" s="90" t="s">
        <v>700</v>
      </c>
      <c r="C144" s="91">
        <v>200</v>
      </c>
      <c r="D144" s="41">
        <f>'Прилож.3 (Ведомственная 2019)'!E834</f>
        <v>663</v>
      </c>
      <c r="E144" s="89"/>
      <c r="F144" s="89"/>
    </row>
    <row r="145" spans="1:6" ht="78.75" x14ac:dyDescent="0.25">
      <c r="A145" s="47" t="s">
        <v>518</v>
      </c>
      <c r="B145" s="90" t="s">
        <v>350</v>
      </c>
      <c r="C145" s="91"/>
      <c r="D145" s="41">
        <f>D146</f>
        <v>48663.1</v>
      </c>
      <c r="E145" s="28"/>
      <c r="F145" s="28"/>
    </row>
    <row r="146" spans="1:6" s="87" customFormat="1" x14ac:dyDescent="0.25">
      <c r="A146" s="16" t="s">
        <v>291</v>
      </c>
      <c r="B146" s="90" t="s">
        <v>539</v>
      </c>
      <c r="C146" s="91"/>
      <c r="D146" s="41">
        <f>D147+D148+D150+D149</f>
        <v>48663.1</v>
      </c>
      <c r="E146" s="89"/>
      <c r="F146" s="89"/>
    </row>
    <row r="147" spans="1:6" ht="63" x14ac:dyDescent="0.25">
      <c r="A147" s="16" t="s">
        <v>24</v>
      </c>
      <c r="B147" s="90" t="s">
        <v>539</v>
      </c>
      <c r="C147" s="91">
        <v>100</v>
      </c>
      <c r="D147" s="41">
        <f>'Прилож.3 (Ведомственная 2019)'!E837</f>
        <v>47485</v>
      </c>
      <c r="E147" s="28"/>
      <c r="F147" s="28"/>
    </row>
    <row r="148" spans="1:6" ht="31.5" x14ac:dyDescent="0.25">
      <c r="A148" s="17" t="s">
        <v>133</v>
      </c>
      <c r="B148" s="90" t="s">
        <v>539</v>
      </c>
      <c r="C148" s="91">
        <v>200</v>
      </c>
      <c r="D148" s="41">
        <f>'Прилож.3 (Ведомственная 2019)'!E838</f>
        <v>1073</v>
      </c>
      <c r="E148" s="28"/>
      <c r="F148" s="28"/>
    </row>
    <row r="149" spans="1:6" s="87" customFormat="1" x14ac:dyDescent="0.25">
      <c r="A149" s="17" t="s">
        <v>66</v>
      </c>
      <c r="B149" s="90" t="s">
        <v>539</v>
      </c>
      <c r="C149" s="91">
        <v>300</v>
      </c>
      <c r="D149" s="41">
        <f>'Прилож.3 (Ведомственная 2019)'!E839</f>
        <v>105</v>
      </c>
      <c r="E149" s="89"/>
      <c r="F149" s="89"/>
    </row>
    <row r="150" spans="1:6" x14ac:dyDescent="0.25">
      <c r="A150" s="16" t="s">
        <v>25</v>
      </c>
      <c r="B150" s="90" t="s">
        <v>539</v>
      </c>
      <c r="C150" s="91">
        <v>800</v>
      </c>
      <c r="D150" s="41">
        <f>'Прилож.3 (Ведомственная 2019)'!E840</f>
        <v>0.1</v>
      </c>
      <c r="E150" s="28"/>
      <c r="F150" s="28"/>
    </row>
    <row r="151" spans="1:6" x14ac:dyDescent="0.25">
      <c r="A151" s="17" t="s">
        <v>351</v>
      </c>
      <c r="B151" s="90" t="s">
        <v>352</v>
      </c>
      <c r="C151" s="91"/>
      <c r="D151" s="41">
        <f>D152+D159+D157+D161+D163</f>
        <v>176615.60000000003</v>
      </c>
      <c r="E151" s="28"/>
      <c r="F151" s="28"/>
    </row>
    <row r="152" spans="1:6" s="87" customFormat="1" x14ac:dyDescent="0.25">
      <c r="A152" s="16" t="s">
        <v>291</v>
      </c>
      <c r="B152" s="90" t="s">
        <v>540</v>
      </c>
      <c r="C152" s="91"/>
      <c r="D152" s="41">
        <f>D153+D154+D155+D156</f>
        <v>161845.40000000002</v>
      </c>
      <c r="E152" s="89"/>
      <c r="F152" s="89"/>
    </row>
    <row r="153" spans="1:6" ht="63" x14ac:dyDescent="0.25">
      <c r="A153" s="16" t="s">
        <v>24</v>
      </c>
      <c r="B153" s="90" t="s">
        <v>540</v>
      </c>
      <c r="C153" s="91">
        <v>100</v>
      </c>
      <c r="D153" s="41">
        <f>'Прилож.3 (Ведомственная 2019)'!E843</f>
        <v>137736.6</v>
      </c>
      <c r="E153" s="28"/>
      <c r="F153" s="28"/>
    </row>
    <row r="154" spans="1:6" ht="31.5" x14ac:dyDescent="0.25">
      <c r="A154" s="17" t="s">
        <v>133</v>
      </c>
      <c r="B154" s="90" t="s">
        <v>540</v>
      </c>
      <c r="C154" s="91">
        <v>200</v>
      </c>
      <c r="D154" s="41">
        <f>'Прилож.3 (Ведомственная 2019)'!E844</f>
        <v>23105.1</v>
      </c>
      <c r="E154" s="28"/>
      <c r="F154" s="28"/>
    </row>
    <row r="155" spans="1:6" s="87" customFormat="1" x14ac:dyDescent="0.25">
      <c r="A155" s="17" t="s">
        <v>66</v>
      </c>
      <c r="B155" s="90" t="s">
        <v>540</v>
      </c>
      <c r="C155" s="91">
        <v>300</v>
      </c>
      <c r="D155" s="41">
        <f>'Прилож.3 (Ведомственная 2019)'!E845</f>
        <v>30.5</v>
      </c>
      <c r="E155" s="89"/>
      <c r="F155" s="89"/>
    </row>
    <row r="156" spans="1:6" ht="16.5" customHeight="1" x14ac:dyDescent="0.25">
      <c r="A156" s="16" t="s">
        <v>25</v>
      </c>
      <c r="B156" s="90" t="s">
        <v>540</v>
      </c>
      <c r="C156" s="91">
        <v>800</v>
      </c>
      <c r="D156" s="41">
        <f>'Прилож.3 (Ведомственная 2019)'!E846</f>
        <v>973.2</v>
      </c>
      <c r="E156" s="28"/>
      <c r="F156" s="28"/>
    </row>
    <row r="157" spans="1:6" s="87" customFormat="1" ht="78.75" x14ac:dyDescent="0.25">
      <c r="A157" s="183" t="s">
        <v>669</v>
      </c>
      <c r="B157" s="176" t="s">
        <v>659</v>
      </c>
      <c r="C157" s="171"/>
      <c r="D157" s="41">
        <f>D158</f>
        <v>34</v>
      </c>
      <c r="E157" s="89"/>
      <c r="F157" s="89"/>
    </row>
    <row r="158" spans="1:6" s="87" customFormat="1" ht="31.5" x14ac:dyDescent="0.25">
      <c r="A158" s="17" t="s">
        <v>133</v>
      </c>
      <c r="B158" s="176" t="s">
        <v>659</v>
      </c>
      <c r="C158" s="171">
        <v>200</v>
      </c>
      <c r="D158" s="41">
        <f>'Прилож.3 (Ведомственная 2019)'!E848</f>
        <v>34</v>
      </c>
      <c r="E158" s="89"/>
      <c r="F158" s="89"/>
    </row>
    <row r="159" spans="1:6" s="87" customFormat="1" ht="36.75" customHeight="1" x14ac:dyDescent="0.25">
      <c r="A159" s="16" t="s">
        <v>632</v>
      </c>
      <c r="B159" s="90" t="s">
        <v>633</v>
      </c>
      <c r="C159" s="91"/>
      <c r="D159" s="41">
        <f>D160</f>
        <v>338</v>
      </c>
      <c r="E159" s="89"/>
      <c r="F159" s="89"/>
    </row>
    <row r="160" spans="1:6" s="87" customFormat="1" ht="33.75" customHeight="1" x14ac:dyDescent="0.25">
      <c r="A160" s="17" t="s">
        <v>133</v>
      </c>
      <c r="B160" s="90" t="s">
        <v>633</v>
      </c>
      <c r="C160" s="91">
        <v>200</v>
      </c>
      <c r="D160" s="41">
        <f>'Прилож.3 (Ведомственная 2019)'!E850</f>
        <v>338</v>
      </c>
      <c r="E160" s="89"/>
      <c r="F160" s="89"/>
    </row>
    <row r="161" spans="1:6" s="87" customFormat="1" ht="47.25" x14ac:dyDescent="0.25">
      <c r="A161" s="184" t="s">
        <v>605</v>
      </c>
      <c r="B161" s="90" t="s">
        <v>665</v>
      </c>
      <c r="C161" s="91"/>
      <c r="D161" s="41">
        <f>D162</f>
        <v>5656.6</v>
      </c>
      <c r="E161" s="89"/>
      <c r="F161" s="89"/>
    </row>
    <row r="162" spans="1:6" s="87" customFormat="1" ht="63" x14ac:dyDescent="0.25">
      <c r="A162" s="47" t="s">
        <v>24</v>
      </c>
      <c r="B162" s="90" t="s">
        <v>665</v>
      </c>
      <c r="C162" s="91">
        <v>100</v>
      </c>
      <c r="D162" s="41">
        <f>'Прилож.3 (Ведомственная 2019)'!E852</f>
        <v>5656.6</v>
      </c>
      <c r="E162" s="89"/>
      <c r="F162" s="89"/>
    </row>
    <row r="163" spans="1:6" s="87" customFormat="1" ht="31.5" x14ac:dyDescent="0.25">
      <c r="A163" s="16" t="s">
        <v>618</v>
      </c>
      <c r="B163" s="90" t="s">
        <v>701</v>
      </c>
      <c r="C163" s="91"/>
      <c r="D163" s="41">
        <f>D164</f>
        <v>8741.6</v>
      </c>
      <c r="E163" s="89"/>
      <c r="F163" s="89"/>
    </row>
    <row r="164" spans="1:6" s="87" customFormat="1" ht="31.5" x14ac:dyDescent="0.25">
      <c r="A164" s="17" t="s">
        <v>133</v>
      </c>
      <c r="B164" s="90" t="s">
        <v>701</v>
      </c>
      <c r="C164" s="91">
        <v>200</v>
      </c>
      <c r="D164" s="41">
        <f>'Прилож.3 (Ведомственная 2019)'!E854</f>
        <v>8741.6</v>
      </c>
      <c r="E164" s="89"/>
      <c r="F164" s="89"/>
    </row>
    <row r="165" spans="1:6" ht="5.25" customHeight="1" x14ac:dyDescent="0.25">
      <c r="A165" s="98"/>
      <c r="B165" s="90"/>
      <c r="C165" s="90"/>
      <c r="D165" s="41"/>
      <c r="E165" s="28"/>
      <c r="F165" s="28"/>
    </row>
    <row r="166" spans="1:6" ht="47.25" x14ac:dyDescent="0.25">
      <c r="A166" s="115" t="s">
        <v>445</v>
      </c>
      <c r="B166" s="121" t="s">
        <v>164</v>
      </c>
      <c r="C166" s="121"/>
      <c r="D166" s="122">
        <f>D168+D172+D178+D180+D188+D193+D195+D200+D202+D204+D217+D219+D221+D223+D226+D228+D210+D236+D183</f>
        <v>242882.9</v>
      </c>
      <c r="E166" s="28"/>
      <c r="F166" s="28"/>
    </row>
    <row r="167" spans="1:6" s="20" customFormat="1" ht="5.25" customHeight="1" x14ac:dyDescent="0.25">
      <c r="A167" s="13"/>
      <c r="B167" s="12"/>
      <c r="C167" s="12"/>
      <c r="D167" s="165"/>
      <c r="E167" s="78"/>
      <c r="F167" s="78"/>
    </row>
    <row r="168" spans="1:6" ht="31.7" hidden="1" customHeight="1" x14ac:dyDescent="0.25">
      <c r="A168" s="88" t="s">
        <v>111</v>
      </c>
      <c r="B168" s="90" t="s">
        <v>165</v>
      </c>
      <c r="C168" s="90"/>
      <c r="D168" s="41">
        <f>D169</f>
        <v>0</v>
      </c>
      <c r="E168" s="28"/>
      <c r="F168" s="28"/>
    </row>
    <row r="169" spans="1:6" s="87" customFormat="1" hidden="1" x14ac:dyDescent="0.25">
      <c r="A169" s="88" t="s">
        <v>291</v>
      </c>
      <c r="B169" s="90" t="s">
        <v>442</v>
      </c>
      <c r="C169" s="90"/>
      <c r="D169" s="41">
        <f>D170+D171</f>
        <v>0</v>
      </c>
      <c r="E169" s="89"/>
      <c r="F169" s="89"/>
    </row>
    <row r="170" spans="1:6" ht="31.7" hidden="1" customHeight="1" x14ac:dyDescent="0.25">
      <c r="A170" s="17" t="s">
        <v>43</v>
      </c>
      <c r="B170" s="90" t="s">
        <v>442</v>
      </c>
      <c r="C170" s="91">
        <v>400</v>
      </c>
      <c r="D170" s="41">
        <f>'Прилож.3 (Ведомственная 2019)'!E232+'Прилож.3 (Ведомственная 2019)'!E610</f>
        <v>0</v>
      </c>
      <c r="E170" s="28"/>
      <c r="F170" s="28"/>
    </row>
    <row r="171" spans="1:6" ht="15.75" hidden="1" customHeight="1" x14ac:dyDescent="0.25">
      <c r="A171" s="16" t="s">
        <v>25</v>
      </c>
      <c r="B171" s="90" t="s">
        <v>442</v>
      </c>
      <c r="C171" s="91">
        <v>800</v>
      </c>
      <c r="D171" s="41">
        <f>'Прилож.3 (Ведомственная 2019)'!E233</f>
        <v>0</v>
      </c>
      <c r="E171" s="28"/>
      <c r="F171" s="28"/>
    </row>
    <row r="172" spans="1:6" ht="31.5" hidden="1" x14ac:dyDescent="0.25">
      <c r="A172" s="88" t="s">
        <v>96</v>
      </c>
      <c r="B172" s="71" t="s">
        <v>166</v>
      </c>
      <c r="C172" s="90"/>
      <c r="D172" s="41">
        <f>D173+D176</f>
        <v>0</v>
      </c>
      <c r="E172" s="28"/>
      <c r="F172" s="28"/>
    </row>
    <row r="173" spans="1:6" hidden="1" x14ac:dyDescent="0.25">
      <c r="A173" s="88" t="s">
        <v>291</v>
      </c>
      <c r="B173" s="71" t="s">
        <v>358</v>
      </c>
      <c r="C173" s="91"/>
      <c r="D173" s="41">
        <f>D174+D175</f>
        <v>0</v>
      </c>
      <c r="E173" s="28"/>
      <c r="F173" s="28"/>
    </row>
    <row r="174" spans="1:6" ht="31.5" hidden="1" x14ac:dyDescent="0.25">
      <c r="A174" s="17" t="s">
        <v>43</v>
      </c>
      <c r="B174" s="71" t="s">
        <v>358</v>
      </c>
      <c r="C174" s="91">
        <v>400</v>
      </c>
      <c r="D174" s="41">
        <f>'Прилож.3 (Ведомственная 2019)'!E236</f>
        <v>0</v>
      </c>
      <c r="E174" s="28"/>
      <c r="F174" s="28"/>
    </row>
    <row r="175" spans="1:6" s="87" customFormat="1" ht="30.4" hidden="1" customHeight="1" x14ac:dyDescent="0.25">
      <c r="A175" s="16" t="s">
        <v>12</v>
      </c>
      <c r="B175" s="71" t="s">
        <v>358</v>
      </c>
      <c r="C175" s="91">
        <v>600</v>
      </c>
      <c r="D175" s="41">
        <f>'Прилож.3 (Ведомственная 2019)'!E613</f>
        <v>0</v>
      </c>
      <c r="E175" s="89"/>
      <c r="F175" s="89"/>
    </row>
    <row r="176" spans="1:6" s="87" customFormat="1" ht="33.75" hidden="1" customHeight="1" x14ac:dyDescent="0.25">
      <c r="A176" s="16" t="s">
        <v>510</v>
      </c>
      <c r="B176" s="71" t="s">
        <v>359</v>
      </c>
      <c r="C176" s="91"/>
      <c r="D176" s="41">
        <f>D177</f>
        <v>0</v>
      </c>
      <c r="E176" s="89"/>
      <c r="F176" s="89"/>
    </row>
    <row r="177" spans="1:6" s="87" customFormat="1" ht="30.4" hidden="1" customHeight="1" x14ac:dyDescent="0.25">
      <c r="A177" s="16" t="s">
        <v>12</v>
      </c>
      <c r="B177" s="71" t="s">
        <v>359</v>
      </c>
      <c r="C177" s="91">
        <v>600</v>
      </c>
      <c r="D177" s="41">
        <f>'Прилож.3 (Ведомственная 2019)'!E615</f>
        <v>0</v>
      </c>
      <c r="E177" s="89"/>
      <c r="F177" s="89"/>
    </row>
    <row r="178" spans="1:6" ht="31.7" hidden="1" customHeight="1" x14ac:dyDescent="0.25">
      <c r="A178" s="88" t="s">
        <v>112</v>
      </c>
      <c r="B178" s="71" t="s">
        <v>167</v>
      </c>
      <c r="C178" s="66"/>
      <c r="D178" s="41">
        <f>D179</f>
        <v>0</v>
      </c>
      <c r="E178" s="28"/>
      <c r="F178" s="28"/>
    </row>
    <row r="179" spans="1:6" ht="31.7" hidden="1" customHeight="1" x14ac:dyDescent="0.25">
      <c r="A179" s="16" t="s">
        <v>12</v>
      </c>
      <c r="B179" s="71" t="s">
        <v>167</v>
      </c>
      <c r="C179" s="91">
        <v>600</v>
      </c>
      <c r="D179" s="41">
        <f>'Прилож.3 (Ведомственная 2019)'!E617</f>
        <v>0</v>
      </c>
      <c r="E179" s="28"/>
      <c r="F179" s="28"/>
    </row>
    <row r="180" spans="1:6" ht="31.7" hidden="1" customHeight="1" x14ac:dyDescent="0.25">
      <c r="A180" s="34" t="s">
        <v>44</v>
      </c>
      <c r="B180" s="90" t="s">
        <v>168</v>
      </c>
      <c r="C180" s="90"/>
      <c r="D180" s="41">
        <f>D181</f>
        <v>0</v>
      </c>
      <c r="E180" s="28"/>
      <c r="F180" s="28"/>
    </row>
    <row r="181" spans="1:6" ht="31.7" hidden="1" customHeight="1" x14ac:dyDescent="0.25">
      <c r="A181" s="16" t="s">
        <v>44</v>
      </c>
      <c r="B181" s="90" t="s">
        <v>443</v>
      </c>
      <c r="C181" s="91"/>
      <c r="D181" s="41">
        <f>D182</f>
        <v>0</v>
      </c>
      <c r="E181" s="28"/>
      <c r="F181" s="28"/>
    </row>
    <row r="182" spans="1:6" ht="31.7" hidden="1" customHeight="1" x14ac:dyDescent="0.25">
      <c r="A182" s="16" t="s">
        <v>12</v>
      </c>
      <c r="B182" s="90" t="s">
        <v>443</v>
      </c>
      <c r="C182" s="91">
        <v>600</v>
      </c>
      <c r="D182" s="41">
        <f>'Прилож.3 (Ведомственная 2019)'!E620</f>
        <v>0</v>
      </c>
      <c r="E182" s="28"/>
      <c r="F182" s="28"/>
    </row>
    <row r="183" spans="1:6" s="87" customFormat="1" ht="31.7" customHeight="1" x14ac:dyDescent="0.25">
      <c r="A183" s="16" t="s">
        <v>650</v>
      </c>
      <c r="B183" s="90" t="s">
        <v>649</v>
      </c>
      <c r="C183" s="91"/>
      <c r="D183" s="41">
        <f>D184+D186</f>
        <v>1034</v>
      </c>
      <c r="E183" s="89"/>
      <c r="F183" s="89"/>
    </row>
    <row r="184" spans="1:6" s="87" customFormat="1" ht="85.5" customHeight="1" x14ac:dyDescent="0.25">
      <c r="A184" s="16" t="s">
        <v>652</v>
      </c>
      <c r="B184" s="90" t="s">
        <v>651</v>
      </c>
      <c r="C184" s="91"/>
      <c r="D184" s="41">
        <f>D185</f>
        <v>32</v>
      </c>
      <c r="E184" s="89"/>
      <c r="F184" s="89"/>
    </row>
    <row r="185" spans="1:6" s="87" customFormat="1" ht="31.7" customHeight="1" x14ac:dyDescent="0.25">
      <c r="A185" s="16" t="s">
        <v>12</v>
      </c>
      <c r="B185" s="90" t="s">
        <v>651</v>
      </c>
      <c r="C185" s="91">
        <v>600</v>
      </c>
      <c r="D185" s="41">
        <f>'Прилож.3 (Ведомственная 2019)'!E623</f>
        <v>32</v>
      </c>
      <c r="E185" s="89"/>
      <c r="F185" s="89"/>
    </row>
    <row r="186" spans="1:6" s="87" customFormat="1" ht="31.7" customHeight="1" x14ac:dyDescent="0.25">
      <c r="A186" s="16" t="s">
        <v>510</v>
      </c>
      <c r="B186" s="90" t="s">
        <v>653</v>
      </c>
      <c r="C186" s="91"/>
      <c r="D186" s="41">
        <f>D187</f>
        <v>1002</v>
      </c>
      <c r="E186" s="89"/>
      <c r="F186" s="89"/>
    </row>
    <row r="187" spans="1:6" s="87" customFormat="1" ht="31.7" customHeight="1" x14ac:dyDescent="0.25">
      <c r="A187" s="16" t="s">
        <v>12</v>
      </c>
      <c r="B187" s="90" t="s">
        <v>653</v>
      </c>
      <c r="C187" s="91">
        <v>600</v>
      </c>
      <c r="D187" s="41">
        <f>'Прилож.3 (Ведомственная 2019)'!E625</f>
        <v>1002</v>
      </c>
      <c r="E187" s="89"/>
      <c r="F187" s="89"/>
    </row>
    <row r="188" spans="1:6" ht="31.7" customHeight="1" x14ac:dyDescent="0.25">
      <c r="A188" s="88" t="s">
        <v>45</v>
      </c>
      <c r="B188" s="90" t="s">
        <v>169</v>
      </c>
      <c r="C188" s="91"/>
      <c r="D188" s="41">
        <f>D189+D191</f>
        <v>58652.6</v>
      </c>
      <c r="E188" s="28"/>
      <c r="F188" s="28"/>
    </row>
    <row r="189" spans="1:6" x14ac:dyDescent="0.25">
      <c r="A189" s="88" t="s">
        <v>291</v>
      </c>
      <c r="B189" s="90" t="s">
        <v>317</v>
      </c>
      <c r="C189" s="91"/>
      <c r="D189" s="41">
        <f>D190</f>
        <v>50572.799999999996</v>
      </c>
      <c r="E189" s="28"/>
      <c r="F189" s="28"/>
    </row>
    <row r="190" spans="1:6" ht="31.5" x14ac:dyDescent="0.25">
      <c r="A190" s="16" t="s">
        <v>12</v>
      </c>
      <c r="B190" s="90" t="s">
        <v>317</v>
      </c>
      <c r="C190" s="91">
        <v>600</v>
      </c>
      <c r="D190" s="41">
        <f>'Прилож.3 (Ведомственная 2019)'!E628</f>
        <v>50572.799999999996</v>
      </c>
      <c r="E190" s="28"/>
      <c r="F190" s="28"/>
    </row>
    <row r="191" spans="1:6" ht="31.5" x14ac:dyDescent="0.25">
      <c r="A191" s="16" t="s">
        <v>618</v>
      </c>
      <c r="B191" s="90" t="s">
        <v>617</v>
      </c>
      <c r="C191" s="91"/>
      <c r="D191" s="41">
        <f>D192</f>
        <v>8079.8</v>
      </c>
      <c r="E191" s="28"/>
      <c r="F191" s="28"/>
    </row>
    <row r="192" spans="1:6" ht="31.5" x14ac:dyDescent="0.25">
      <c r="A192" s="16" t="s">
        <v>12</v>
      </c>
      <c r="B192" s="90" t="s">
        <v>617</v>
      </c>
      <c r="C192" s="91">
        <v>600</v>
      </c>
      <c r="D192" s="41">
        <f>'Прилож.3 (Ведомственная 2019)'!E630</f>
        <v>8079.8</v>
      </c>
      <c r="E192" s="28"/>
      <c r="F192" s="28"/>
    </row>
    <row r="193" spans="1:6" ht="33.75" customHeight="1" x14ac:dyDescent="0.25">
      <c r="A193" s="88" t="s">
        <v>46</v>
      </c>
      <c r="B193" s="90" t="s">
        <v>170</v>
      </c>
      <c r="C193" s="91"/>
      <c r="D193" s="41">
        <f>D194</f>
        <v>4000</v>
      </c>
      <c r="E193" s="28"/>
      <c r="F193" s="28"/>
    </row>
    <row r="194" spans="1:6" ht="31.5" x14ac:dyDescent="0.25">
      <c r="A194" s="16" t="s">
        <v>12</v>
      </c>
      <c r="B194" s="90" t="s">
        <v>170</v>
      </c>
      <c r="C194" s="91">
        <v>600</v>
      </c>
      <c r="D194" s="41">
        <f>'Прилож.3 (Ведомственная 2019)'!E632</f>
        <v>4000</v>
      </c>
      <c r="E194" s="28"/>
      <c r="F194" s="28"/>
    </row>
    <row r="195" spans="1:6" ht="49.7" hidden="1" customHeight="1" x14ac:dyDescent="0.25">
      <c r="A195" s="52" t="s">
        <v>116</v>
      </c>
      <c r="B195" s="90" t="s">
        <v>171</v>
      </c>
      <c r="C195" s="91"/>
      <c r="D195" s="41">
        <f>D196+D198</f>
        <v>0</v>
      </c>
      <c r="E195" s="28"/>
      <c r="F195" s="28"/>
    </row>
    <row r="196" spans="1:6" s="87" customFormat="1" hidden="1" x14ac:dyDescent="0.25">
      <c r="A196" s="52" t="s">
        <v>291</v>
      </c>
      <c r="B196" s="90" t="s">
        <v>411</v>
      </c>
      <c r="C196" s="91"/>
      <c r="D196" s="41">
        <f>D197</f>
        <v>0</v>
      </c>
      <c r="E196" s="89"/>
      <c r="F196" s="89"/>
    </row>
    <row r="197" spans="1:6" s="87" customFormat="1" ht="31.5" hidden="1" x14ac:dyDescent="0.25">
      <c r="A197" s="16" t="s">
        <v>12</v>
      </c>
      <c r="B197" s="90" t="s">
        <v>411</v>
      </c>
      <c r="C197" s="91">
        <v>600</v>
      </c>
      <c r="D197" s="41">
        <f>'Прилож.3 (Ведомственная 2019)'!E635</f>
        <v>0</v>
      </c>
      <c r="E197" s="89"/>
      <c r="F197" s="89"/>
    </row>
    <row r="198" spans="1:6" s="87" customFormat="1" ht="49.7" hidden="1" customHeight="1" x14ac:dyDescent="0.25">
      <c r="A198" s="52" t="s">
        <v>410</v>
      </c>
      <c r="B198" s="90" t="s">
        <v>412</v>
      </c>
      <c r="C198" s="91"/>
      <c r="D198" s="41">
        <f>D199</f>
        <v>0</v>
      </c>
      <c r="E198" s="89"/>
      <c r="F198" s="89"/>
    </row>
    <row r="199" spans="1:6" s="87" customFormat="1" ht="31.5" hidden="1" x14ac:dyDescent="0.25">
      <c r="A199" s="16" t="s">
        <v>12</v>
      </c>
      <c r="B199" s="90" t="s">
        <v>412</v>
      </c>
      <c r="C199" s="91">
        <v>600</v>
      </c>
      <c r="D199" s="41">
        <f>'Прилож.3 (Ведомственная 2019)'!E637</f>
        <v>0</v>
      </c>
      <c r="E199" s="89"/>
      <c r="F199" s="89"/>
    </row>
    <row r="200" spans="1:6" ht="31.5" hidden="1" x14ac:dyDescent="0.25">
      <c r="A200" s="88" t="s">
        <v>47</v>
      </c>
      <c r="B200" s="90" t="s">
        <v>172</v>
      </c>
      <c r="C200" s="90"/>
      <c r="D200" s="41">
        <f>D201</f>
        <v>0</v>
      </c>
      <c r="E200" s="28"/>
      <c r="F200" s="28"/>
    </row>
    <row r="201" spans="1:6" ht="31.5" hidden="1" x14ac:dyDescent="0.25">
      <c r="A201" s="16" t="s">
        <v>12</v>
      </c>
      <c r="B201" s="90" t="s">
        <v>172</v>
      </c>
      <c r="C201" s="91">
        <v>600</v>
      </c>
      <c r="D201" s="41">
        <f>'Прилож.3 (Ведомственная 2019)'!E639</f>
        <v>0</v>
      </c>
      <c r="E201" s="28"/>
      <c r="F201" s="28"/>
    </row>
    <row r="202" spans="1:6" ht="31.5" hidden="1" x14ac:dyDescent="0.25">
      <c r="A202" s="88" t="s">
        <v>48</v>
      </c>
      <c r="B202" s="90" t="s">
        <v>173</v>
      </c>
      <c r="C202" s="90"/>
      <c r="D202" s="41">
        <f>D203</f>
        <v>0</v>
      </c>
      <c r="E202" s="28"/>
      <c r="F202" s="28"/>
    </row>
    <row r="203" spans="1:6" ht="31.5" hidden="1" x14ac:dyDescent="0.25">
      <c r="A203" s="16" t="s">
        <v>12</v>
      </c>
      <c r="B203" s="90" t="s">
        <v>173</v>
      </c>
      <c r="C203" s="91">
        <v>600</v>
      </c>
      <c r="D203" s="41">
        <f>'Прилож.3 (Ведомственная 2019)'!E641</f>
        <v>0</v>
      </c>
      <c r="E203" s="28"/>
      <c r="F203" s="28"/>
    </row>
    <row r="204" spans="1:6" ht="31.5" x14ac:dyDescent="0.25">
      <c r="A204" s="88" t="s">
        <v>97</v>
      </c>
      <c r="B204" s="90" t="s">
        <v>174</v>
      </c>
      <c r="C204" s="90"/>
      <c r="D204" s="41">
        <f>D207+D205</f>
        <v>4612.1000000000004</v>
      </c>
      <c r="E204" s="28"/>
      <c r="F204" s="28"/>
    </row>
    <row r="205" spans="1:6" ht="94.5" x14ac:dyDescent="0.25">
      <c r="A205" s="16" t="s">
        <v>361</v>
      </c>
      <c r="B205" s="90" t="s">
        <v>175</v>
      </c>
      <c r="C205" s="91"/>
      <c r="D205" s="41">
        <f>D206</f>
        <v>350</v>
      </c>
      <c r="E205" s="28"/>
      <c r="F205" s="28"/>
    </row>
    <row r="206" spans="1:6" x14ac:dyDescent="0.25">
      <c r="A206" s="88" t="s">
        <v>66</v>
      </c>
      <c r="B206" s="90" t="s">
        <v>175</v>
      </c>
      <c r="C206" s="91">
        <v>300</v>
      </c>
      <c r="D206" s="41">
        <f>'Прилож.3 (Ведомственная 2019)'!E644</f>
        <v>350</v>
      </c>
      <c r="E206" s="28"/>
      <c r="F206" s="28"/>
    </row>
    <row r="207" spans="1:6" x14ac:dyDescent="0.25">
      <c r="A207" s="88" t="s">
        <v>291</v>
      </c>
      <c r="B207" s="90" t="s">
        <v>297</v>
      </c>
      <c r="C207" s="90"/>
      <c r="D207" s="41">
        <f>D208+D209</f>
        <v>4262.1000000000004</v>
      </c>
      <c r="E207" s="28"/>
      <c r="F207" s="28"/>
    </row>
    <row r="208" spans="1:6" x14ac:dyDescent="0.25">
      <c r="A208" s="88" t="s">
        <v>66</v>
      </c>
      <c r="B208" s="90" t="s">
        <v>297</v>
      </c>
      <c r="C208" s="91">
        <v>300</v>
      </c>
      <c r="D208" s="41">
        <f>'Прилож.3 (Ведомственная 2019)'!E646</f>
        <v>131.1</v>
      </c>
      <c r="E208" s="28"/>
      <c r="F208" s="28"/>
    </row>
    <row r="209" spans="1:6" ht="31.5" x14ac:dyDescent="0.25">
      <c r="A209" s="16" t="s">
        <v>12</v>
      </c>
      <c r="B209" s="90" t="s">
        <v>297</v>
      </c>
      <c r="C209" s="91">
        <v>600</v>
      </c>
      <c r="D209" s="41">
        <f>'Прилож.3 (Ведомственная 2019)'!E647</f>
        <v>4131</v>
      </c>
      <c r="E209" s="28"/>
      <c r="F209" s="28"/>
    </row>
    <row r="210" spans="1:6" s="87" customFormat="1" ht="78.75" x14ac:dyDescent="0.25">
      <c r="A210" s="16" t="s">
        <v>598</v>
      </c>
      <c r="B210" s="90" t="s">
        <v>586</v>
      </c>
      <c r="C210" s="91"/>
      <c r="D210" s="41">
        <f>D211+D213+D215</f>
        <v>146826.79999999999</v>
      </c>
      <c r="E210" s="89"/>
      <c r="F210" s="89"/>
    </row>
    <row r="211" spans="1:6" s="87" customFormat="1" x14ac:dyDescent="0.25">
      <c r="A211" s="88" t="s">
        <v>291</v>
      </c>
      <c r="B211" s="90" t="s">
        <v>587</v>
      </c>
      <c r="C211" s="91"/>
      <c r="D211" s="41">
        <f>D212</f>
        <v>98322</v>
      </c>
      <c r="E211" s="89"/>
      <c r="F211" s="89"/>
    </row>
    <row r="212" spans="1:6" s="87" customFormat="1" ht="31.5" x14ac:dyDescent="0.25">
      <c r="A212" s="16" t="s">
        <v>12</v>
      </c>
      <c r="B212" s="90" t="s">
        <v>587</v>
      </c>
      <c r="C212" s="91">
        <v>600</v>
      </c>
      <c r="D212" s="41">
        <f>'Прилож.3 (Ведомственная 2019)'!E650</f>
        <v>98322</v>
      </c>
      <c r="E212" s="89"/>
      <c r="F212" s="89"/>
    </row>
    <row r="213" spans="1:6" s="87" customFormat="1" ht="47.25" x14ac:dyDescent="0.25">
      <c r="A213" s="16" t="s">
        <v>605</v>
      </c>
      <c r="B213" s="90" t="s">
        <v>619</v>
      </c>
      <c r="C213" s="91"/>
      <c r="D213" s="41">
        <f>D214</f>
        <v>30317.3</v>
      </c>
      <c r="E213" s="89"/>
      <c r="F213" s="89"/>
    </row>
    <row r="214" spans="1:6" s="87" customFormat="1" ht="31.5" x14ac:dyDescent="0.25">
      <c r="A214" s="16" t="s">
        <v>12</v>
      </c>
      <c r="B214" s="90" t="s">
        <v>619</v>
      </c>
      <c r="C214" s="91">
        <v>600</v>
      </c>
      <c r="D214" s="41">
        <f>'Прилож.3 (Ведомственная 2019)'!E652</f>
        <v>30317.3</v>
      </c>
      <c r="E214" s="89"/>
      <c r="F214" s="89"/>
    </row>
    <row r="215" spans="1:6" s="87" customFormat="1" ht="31.5" x14ac:dyDescent="0.25">
      <c r="A215" s="16" t="s">
        <v>618</v>
      </c>
      <c r="B215" s="90" t="s">
        <v>620</v>
      </c>
      <c r="C215" s="91"/>
      <c r="D215" s="41">
        <f>D216</f>
        <v>18187.5</v>
      </c>
      <c r="E215" s="89"/>
      <c r="F215" s="89"/>
    </row>
    <row r="216" spans="1:6" s="87" customFormat="1" ht="31.5" x14ac:dyDescent="0.25">
      <c r="A216" s="16" t="s">
        <v>12</v>
      </c>
      <c r="B216" s="90" t="s">
        <v>620</v>
      </c>
      <c r="C216" s="91">
        <v>600</v>
      </c>
      <c r="D216" s="41">
        <f>'Прилож.3 (Ведомственная 2019)'!E654</f>
        <v>18187.5</v>
      </c>
      <c r="E216" s="89"/>
      <c r="F216" s="89"/>
    </row>
    <row r="217" spans="1:6" ht="31.5" hidden="1" x14ac:dyDescent="0.25">
      <c r="A217" s="88" t="s">
        <v>49</v>
      </c>
      <c r="B217" s="90" t="s">
        <v>176</v>
      </c>
      <c r="C217" s="90"/>
      <c r="D217" s="41">
        <f>D218</f>
        <v>0</v>
      </c>
      <c r="E217" s="28"/>
      <c r="F217" s="28"/>
    </row>
    <row r="218" spans="1:6" ht="31.5" hidden="1" x14ac:dyDescent="0.25">
      <c r="A218" s="16" t="s">
        <v>12</v>
      </c>
      <c r="B218" s="90" t="s">
        <v>176</v>
      </c>
      <c r="C218" s="91">
        <v>600</v>
      </c>
      <c r="D218" s="41">
        <f>'Прилож.3 (Ведомственная 2019)'!E656</f>
        <v>0</v>
      </c>
      <c r="E218" s="28"/>
      <c r="F218" s="28"/>
    </row>
    <row r="219" spans="1:6" ht="47.25" hidden="1" x14ac:dyDescent="0.25">
      <c r="A219" s="88" t="s">
        <v>50</v>
      </c>
      <c r="B219" s="90" t="s">
        <v>177</v>
      </c>
      <c r="C219" s="90"/>
      <c r="D219" s="41">
        <f>D220</f>
        <v>0</v>
      </c>
      <c r="E219" s="28"/>
      <c r="F219" s="28"/>
    </row>
    <row r="220" spans="1:6" ht="31.5" hidden="1" x14ac:dyDescent="0.25">
      <c r="A220" s="16" t="s">
        <v>12</v>
      </c>
      <c r="B220" s="90" t="s">
        <v>177</v>
      </c>
      <c r="C220" s="91">
        <v>600</v>
      </c>
      <c r="D220" s="41">
        <f>'Прилож.3 (Ведомственная 2019)'!E658</f>
        <v>0</v>
      </c>
      <c r="E220" s="28"/>
      <c r="F220" s="28"/>
    </row>
    <row r="221" spans="1:6" ht="31.5" hidden="1" x14ac:dyDescent="0.25">
      <c r="A221" s="88" t="s">
        <v>178</v>
      </c>
      <c r="B221" s="90" t="s">
        <v>179</v>
      </c>
      <c r="C221" s="90"/>
      <c r="D221" s="41">
        <f>D222</f>
        <v>0</v>
      </c>
      <c r="E221" s="28"/>
      <c r="F221" s="28"/>
    </row>
    <row r="222" spans="1:6" ht="31.5" hidden="1" x14ac:dyDescent="0.25">
      <c r="A222" s="16" t="s">
        <v>12</v>
      </c>
      <c r="B222" s="90" t="s">
        <v>179</v>
      </c>
      <c r="C222" s="91">
        <v>600</v>
      </c>
      <c r="D222" s="41">
        <f>'Прилож.3 (Ведомственная 2019)'!E660</f>
        <v>0</v>
      </c>
      <c r="E222" s="28"/>
      <c r="F222" s="28"/>
    </row>
    <row r="223" spans="1:6" ht="49.7" customHeight="1" x14ac:dyDescent="0.25">
      <c r="A223" s="88" t="s">
        <v>51</v>
      </c>
      <c r="B223" s="90" t="s">
        <v>180</v>
      </c>
      <c r="C223" s="90"/>
      <c r="D223" s="41">
        <f>D224</f>
        <v>19840.2</v>
      </c>
      <c r="E223" s="28"/>
      <c r="F223" s="28"/>
    </row>
    <row r="224" spans="1:6" s="87" customFormat="1" x14ac:dyDescent="0.25">
      <c r="A224" s="88" t="s">
        <v>291</v>
      </c>
      <c r="B224" s="90" t="s">
        <v>527</v>
      </c>
      <c r="C224" s="90"/>
      <c r="D224" s="41">
        <f>D225</f>
        <v>19840.2</v>
      </c>
      <c r="E224" s="89"/>
      <c r="F224" s="89"/>
    </row>
    <row r="225" spans="1:6" ht="31.5" x14ac:dyDescent="0.25">
      <c r="A225" s="16" t="s">
        <v>12</v>
      </c>
      <c r="B225" s="90" t="s">
        <v>527</v>
      </c>
      <c r="C225" s="91">
        <v>600</v>
      </c>
      <c r="D225" s="41">
        <f>'Прилож.3 (Ведомственная 2019)'!E662</f>
        <v>19840.2</v>
      </c>
      <c r="E225" s="28"/>
      <c r="F225" s="28"/>
    </row>
    <row r="226" spans="1:6" ht="47.25" hidden="1" x14ac:dyDescent="0.25">
      <c r="A226" s="88" t="s">
        <v>52</v>
      </c>
      <c r="B226" s="90" t="s">
        <v>181</v>
      </c>
      <c r="C226" s="91"/>
      <c r="D226" s="41">
        <f>D227</f>
        <v>0</v>
      </c>
      <c r="E226" s="28"/>
      <c r="F226" s="28"/>
    </row>
    <row r="227" spans="1:6" ht="31.5" hidden="1" x14ac:dyDescent="0.25">
      <c r="A227" s="16" t="s">
        <v>12</v>
      </c>
      <c r="B227" s="90" t="s">
        <v>181</v>
      </c>
      <c r="C227" s="91">
        <v>600</v>
      </c>
      <c r="D227" s="41">
        <f>'Прилож.3 (Ведомственная 2019)'!E665</f>
        <v>0</v>
      </c>
      <c r="E227" s="28"/>
      <c r="F227" s="28"/>
    </row>
    <row r="228" spans="1:6" s="87" customFormat="1" ht="31.5" x14ac:dyDescent="0.25">
      <c r="A228" s="88" t="s">
        <v>37</v>
      </c>
      <c r="B228" s="90" t="s">
        <v>690</v>
      </c>
      <c r="C228" s="91"/>
      <c r="D228" s="41">
        <f>D229+D234</f>
        <v>7468.7999999999993</v>
      </c>
      <c r="E228" s="89"/>
      <c r="F228" s="89"/>
    </row>
    <row r="229" spans="1:6" ht="31.5" x14ac:dyDescent="0.25">
      <c r="A229" s="88" t="s">
        <v>37</v>
      </c>
      <c r="B229" s="90" t="s">
        <v>182</v>
      </c>
      <c r="C229" s="90"/>
      <c r="D229" s="41">
        <f>D230+D231+D233+D232</f>
        <v>7211.5999999999995</v>
      </c>
      <c r="E229" s="28"/>
      <c r="F229" s="28"/>
    </row>
    <row r="230" spans="1:6" ht="63.95" customHeight="1" x14ac:dyDescent="0.25">
      <c r="A230" s="46" t="s">
        <v>24</v>
      </c>
      <c r="B230" s="90" t="s">
        <v>182</v>
      </c>
      <c r="C230" s="91">
        <v>100</v>
      </c>
      <c r="D230" s="41">
        <f>'Прилож.3 (Ведомственная 2019)'!E668</f>
        <v>7053.5999999999995</v>
      </c>
      <c r="E230" s="28"/>
      <c r="F230" s="28"/>
    </row>
    <row r="231" spans="1:6" ht="31.5" x14ac:dyDescent="0.25">
      <c r="A231" s="17" t="s">
        <v>133</v>
      </c>
      <c r="B231" s="90" t="s">
        <v>182</v>
      </c>
      <c r="C231" s="91">
        <v>200</v>
      </c>
      <c r="D231" s="41">
        <f>'Прилож.3 (Ведомственная 2019)'!E669</f>
        <v>157.99999999999997</v>
      </c>
      <c r="E231" s="28"/>
      <c r="F231" s="28"/>
    </row>
    <row r="232" spans="1:6" s="87" customFormat="1" hidden="1" x14ac:dyDescent="0.25">
      <c r="A232" s="88" t="s">
        <v>66</v>
      </c>
      <c r="B232" s="90" t="s">
        <v>182</v>
      </c>
      <c r="C232" s="91">
        <v>300</v>
      </c>
      <c r="D232" s="41">
        <f>'Прилож.3 (Ведомственная 2019)'!E670</f>
        <v>0</v>
      </c>
      <c r="E232" s="89"/>
      <c r="F232" s="89"/>
    </row>
    <row r="233" spans="1:6" hidden="1" x14ac:dyDescent="0.25">
      <c r="A233" s="16" t="s">
        <v>25</v>
      </c>
      <c r="B233" s="90" t="s">
        <v>182</v>
      </c>
      <c r="C233" s="91">
        <v>800</v>
      </c>
      <c r="D233" s="41">
        <f>'Прилож.3 (Ведомственная 2019)'!E671</f>
        <v>0</v>
      </c>
      <c r="E233" s="28"/>
      <c r="F233" s="28"/>
    </row>
    <row r="234" spans="1:6" s="87" customFormat="1" ht="31.5" x14ac:dyDescent="0.25">
      <c r="A234" s="16" t="s">
        <v>618</v>
      </c>
      <c r="B234" s="90" t="s">
        <v>691</v>
      </c>
      <c r="C234" s="91"/>
      <c r="D234" s="41">
        <f>D235</f>
        <v>257.2</v>
      </c>
      <c r="E234" s="89"/>
      <c r="F234" s="89"/>
    </row>
    <row r="235" spans="1:6" s="87" customFormat="1" ht="31.5" x14ac:dyDescent="0.25">
      <c r="A235" s="17" t="s">
        <v>133</v>
      </c>
      <c r="B235" s="90" t="s">
        <v>691</v>
      </c>
      <c r="C235" s="91">
        <v>200</v>
      </c>
      <c r="D235" s="41">
        <f>'Прилож.3 (Ведомственная 2019)'!E673</f>
        <v>257.2</v>
      </c>
      <c r="E235" s="89"/>
      <c r="F235" s="89"/>
    </row>
    <row r="236" spans="1:6" s="87" customFormat="1" ht="38.25" customHeight="1" x14ac:dyDescent="0.25">
      <c r="A236" s="16" t="s">
        <v>671</v>
      </c>
      <c r="B236" s="90" t="s">
        <v>624</v>
      </c>
      <c r="C236" s="91"/>
      <c r="D236" s="41">
        <f>D237+D239</f>
        <v>448.4</v>
      </c>
      <c r="E236" s="89"/>
      <c r="F236" s="89"/>
    </row>
    <row r="237" spans="1:6" s="87" customFormat="1" ht="78.75" x14ac:dyDescent="0.25">
      <c r="A237" s="16" t="s">
        <v>670</v>
      </c>
      <c r="B237" s="90" t="s">
        <v>622</v>
      </c>
      <c r="C237" s="91"/>
      <c r="D237" s="41">
        <f>D238</f>
        <v>448.4</v>
      </c>
      <c r="E237" s="89"/>
      <c r="F237" s="89"/>
    </row>
    <row r="238" spans="1:6" s="87" customFormat="1" ht="31.5" x14ac:dyDescent="0.25">
      <c r="A238" s="16" t="s">
        <v>12</v>
      </c>
      <c r="B238" s="90" t="s">
        <v>622</v>
      </c>
      <c r="C238" s="91">
        <v>600</v>
      </c>
      <c r="D238" s="41">
        <f>'Прилож.3 (Ведомственная 2019)'!E676</f>
        <v>448.4</v>
      </c>
      <c r="E238" s="89"/>
      <c r="F238" s="89"/>
    </row>
    <row r="239" spans="1:6" s="87" customFormat="1" ht="63" hidden="1" x14ac:dyDescent="0.25">
      <c r="A239" s="16" t="s">
        <v>621</v>
      </c>
      <c r="B239" s="90" t="s">
        <v>623</v>
      </c>
      <c r="C239" s="91"/>
      <c r="D239" s="41">
        <f>D240</f>
        <v>0</v>
      </c>
      <c r="E239" s="89"/>
      <c r="F239" s="89"/>
    </row>
    <row r="240" spans="1:6" s="87" customFormat="1" ht="31.5" hidden="1" x14ac:dyDescent="0.25">
      <c r="A240" s="16" t="s">
        <v>12</v>
      </c>
      <c r="B240" s="90" t="s">
        <v>623</v>
      </c>
      <c r="C240" s="91">
        <v>600</v>
      </c>
      <c r="D240" s="41">
        <f>'Прилож.3 (Ведомственная 2019)'!E678</f>
        <v>0</v>
      </c>
      <c r="E240" s="89"/>
      <c r="F240" s="89"/>
    </row>
    <row r="241" spans="1:6" ht="6.75" customHeight="1" x14ac:dyDescent="0.25">
      <c r="A241" s="98"/>
      <c r="B241" s="98"/>
      <c r="C241" s="98"/>
      <c r="D241" s="41"/>
      <c r="E241" s="28"/>
      <c r="F241" s="28"/>
    </row>
    <row r="242" spans="1:6" ht="37.5" customHeight="1" x14ac:dyDescent="0.25">
      <c r="A242" s="115" t="s">
        <v>498</v>
      </c>
      <c r="B242" s="121" t="s">
        <v>183</v>
      </c>
      <c r="C242" s="121"/>
      <c r="D242" s="122">
        <f>D243+D251+D258+D265+D272+D277+D284+D294+D302+D309+D316+D319+D322+D324+D330+D338+D289+D348</f>
        <v>283369.30000000005</v>
      </c>
      <c r="E242" s="28"/>
      <c r="F242" s="28"/>
    </row>
    <row r="243" spans="1:6" ht="49.7" customHeight="1" x14ac:dyDescent="0.25">
      <c r="A243" s="88" t="s">
        <v>53</v>
      </c>
      <c r="B243" s="90" t="s">
        <v>184</v>
      </c>
      <c r="C243" s="90"/>
      <c r="D243" s="41">
        <f>D244+D249+D247</f>
        <v>9447.0999999999985</v>
      </c>
      <c r="E243" s="28"/>
      <c r="F243" s="28"/>
    </row>
    <row r="244" spans="1:6" ht="21" customHeight="1" x14ac:dyDescent="0.25">
      <c r="A244" s="88" t="s">
        <v>291</v>
      </c>
      <c r="B244" s="90" t="s">
        <v>298</v>
      </c>
      <c r="C244" s="90"/>
      <c r="D244" s="41">
        <f>D245+D246</f>
        <v>9127.2999999999993</v>
      </c>
      <c r="E244" s="28"/>
      <c r="F244" s="28"/>
    </row>
    <row r="245" spans="1:6" ht="31.5" hidden="1" x14ac:dyDescent="0.25">
      <c r="A245" s="17" t="s">
        <v>133</v>
      </c>
      <c r="B245" s="90" t="s">
        <v>298</v>
      </c>
      <c r="C245" s="91">
        <v>200</v>
      </c>
      <c r="D245" s="41">
        <f>'Прилож.3 (Ведомственная 2019)'!E450</f>
        <v>0</v>
      </c>
      <c r="E245" s="28"/>
      <c r="F245" s="28"/>
    </row>
    <row r="246" spans="1:6" ht="31.5" x14ac:dyDescent="0.25">
      <c r="A246" s="16" t="s">
        <v>12</v>
      </c>
      <c r="B246" s="90" t="s">
        <v>298</v>
      </c>
      <c r="C246" s="91">
        <v>600</v>
      </c>
      <c r="D246" s="41">
        <f>'Прилож.3 (Ведомственная 2019)'!E451</f>
        <v>9127.2999999999993</v>
      </c>
      <c r="E246" s="28"/>
      <c r="F246" s="28"/>
    </row>
    <row r="247" spans="1:6" s="87" customFormat="1" hidden="1" x14ac:dyDescent="0.25">
      <c r="A247" s="16" t="s">
        <v>382</v>
      </c>
      <c r="B247" s="90" t="s">
        <v>381</v>
      </c>
      <c r="C247" s="91"/>
      <c r="D247" s="41">
        <f>D248</f>
        <v>0</v>
      </c>
      <c r="E247" s="89"/>
      <c r="F247" s="89"/>
    </row>
    <row r="248" spans="1:6" s="87" customFormat="1" ht="31.5" hidden="1" x14ac:dyDescent="0.25">
      <c r="A248" s="16" t="s">
        <v>12</v>
      </c>
      <c r="B248" s="90" t="s">
        <v>381</v>
      </c>
      <c r="C248" s="91">
        <v>600</v>
      </c>
      <c r="D248" s="41">
        <f>'Прилож.3 (Ведомственная 2019)'!E453</f>
        <v>0</v>
      </c>
      <c r="E248" s="89"/>
      <c r="F248" s="89"/>
    </row>
    <row r="249" spans="1:6" ht="31.5" x14ac:dyDescent="0.25">
      <c r="A249" s="16" t="s">
        <v>109</v>
      </c>
      <c r="B249" s="90" t="s">
        <v>185</v>
      </c>
      <c r="C249" s="91"/>
      <c r="D249" s="41">
        <f>D250</f>
        <v>319.8</v>
      </c>
      <c r="E249" s="28"/>
      <c r="F249" s="28"/>
    </row>
    <row r="250" spans="1:6" ht="31.5" x14ac:dyDescent="0.25">
      <c r="A250" s="16" t="s">
        <v>12</v>
      </c>
      <c r="B250" s="90" t="s">
        <v>185</v>
      </c>
      <c r="C250" s="91">
        <v>600</v>
      </c>
      <c r="D250" s="41">
        <f>'Прилож.3 (Ведомственная 2019)'!E455</f>
        <v>319.8</v>
      </c>
      <c r="E250" s="28"/>
      <c r="F250" s="28"/>
    </row>
    <row r="251" spans="1:6" ht="63" x14ac:dyDescent="0.25">
      <c r="A251" s="88" t="s">
        <v>54</v>
      </c>
      <c r="B251" s="90" t="s">
        <v>186</v>
      </c>
      <c r="C251" s="90"/>
      <c r="D251" s="41">
        <f>D252+D254+D256</f>
        <v>650</v>
      </c>
      <c r="E251" s="28"/>
      <c r="F251" s="28"/>
    </row>
    <row r="252" spans="1:6" x14ac:dyDescent="0.25">
      <c r="A252" s="88" t="s">
        <v>291</v>
      </c>
      <c r="B252" s="90" t="s">
        <v>439</v>
      </c>
      <c r="C252" s="90"/>
      <c r="D252" s="41">
        <f>D253</f>
        <v>650</v>
      </c>
      <c r="E252" s="28"/>
      <c r="F252" s="28"/>
    </row>
    <row r="253" spans="1:6" ht="39" customHeight="1" x14ac:dyDescent="0.25">
      <c r="A253" s="16" t="s">
        <v>12</v>
      </c>
      <c r="B253" s="90" t="s">
        <v>439</v>
      </c>
      <c r="C253" s="91">
        <v>600</v>
      </c>
      <c r="D253" s="41">
        <f>'Прилож.3 (Ведомственная 2019)'!E458</f>
        <v>650</v>
      </c>
      <c r="E253" s="28"/>
      <c r="F253" s="28"/>
    </row>
    <row r="254" spans="1:6" ht="32.25" hidden="1" customHeight="1" x14ac:dyDescent="0.25">
      <c r="A254" s="16" t="s">
        <v>109</v>
      </c>
      <c r="B254" s="90" t="s">
        <v>330</v>
      </c>
      <c r="C254" s="91"/>
      <c r="D254" s="41">
        <f>D255</f>
        <v>0</v>
      </c>
      <c r="E254" s="28"/>
      <c r="F254" s="28"/>
    </row>
    <row r="255" spans="1:6" ht="32.25" hidden="1" customHeight="1" x14ac:dyDescent="0.25">
      <c r="A255" s="16" t="s">
        <v>12</v>
      </c>
      <c r="B255" s="90" t="s">
        <v>330</v>
      </c>
      <c r="C255" s="91">
        <v>600</v>
      </c>
      <c r="D255" s="41">
        <f>'Прилож.3 (Ведомственная 2019)'!E460</f>
        <v>0</v>
      </c>
      <c r="E255" s="28"/>
      <c r="F255" s="28"/>
    </row>
    <row r="256" spans="1:6" s="20" customFormat="1" ht="32.25" hidden="1" customHeight="1" x14ac:dyDescent="0.25">
      <c r="A256" s="16" t="s">
        <v>109</v>
      </c>
      <c r="B256" s="90" t="s">
        <v>344</v>
      </c>
      <c r="C256" s="91"/>
      <c r="D256" s="41">
        <f>D257</f>
        <v>0</v>
      </c>
      <c r="E256" s="78"/>
      <c r="F256" s="78"/>
    </row>
    <row r="257" spans="1:6" s="20" customFormat="1" ht="34.5" hidden="1" customHeight="1" x14ac:dyDescent="0.25">
      <c r="A257" s="16" t="s">
        <v>12</v>
      </c>
      <c r="B257" s="90" t="s">
        <v>344</v>
      </c>
      <c r="C257" s="91">
        <v>600</v>
      </c>
      <c r="D257" s="41">
        <f>'Прилож.3 (Ведомственная 2019)'!E462</f>
        <v>0</v>
      </c>
      <c r="E257" s="78"/>
      <c r="F257" s="78"/>
    </row>
    <row r="258" spans="1:6" s="20" customFormat="1" ht="21.75" hidden="1" customHeight="1" x14ac:dyDescent="0.25">
      <c r="A258" s="16" t="s">
        <v>55</v>
      </c>
      <c r="B258" s="90" t="s">
        <v>187</v>
      </c>
      <c r="C258" s="90"/>
      <c r="D258" s="41">
        <f>D259+D261+D263</f>
        <v>0</v>
      </c>
      <c r="E258" s="78"/>
      <c r="F258" s="78"/>
    </row>
    <row r="259" spans="1:6" s="20" customFormat="1" ht="21.75" hidden="1" customHeight="1" x14ac:dyDescent="0.25">
      <c r="A259" s="88" t="s">
        <v>291</v>
      </c>
      <c r="B259" s="90" t="s">
        <v>299</v>
      </c>
      <c r="C259" s="90"/>
      <c r="D259" s="41">
        <f>D260</f>
        <v>0</v>
      </c>
      <c r="E259" s="78"/>
      <c r="F259" s="78"/>
    </row>
    <row r="260" spans="1:6" s="20" customFormat="1" ht="33.75" hidden="1" customHeight="1" x14ac:dyDescent="0.25">
      <c r="A260" s="16" t="s">
        <v>12</v>
      </c>
      <c r="B260" s="90" t="s">
        <v>299</v>
      </c>
      <c r="C260" s="91">
        <v>600</v>
      </c>
      <c r="D260" s="41">
        <f>'Прилож.3 (Ведомственная 2019)'!E465</f>
        <v>0</v>
      </c>
      <c r="E260" s="78"/>
      <c r="F260" s="78"/>
    </row>
    <row r="261" spans="1:6" s="20" customFormat="1" ht="30.75" hidden="1" customHeight="1" x14ac:dyDescent="0.25">
      <c r="A261" s="16" t="s">
        <v>499</v>
      </c>
      <c r="B261" s="90" t="s">
        <v>188</v>
      </c>
      <c r="C261" s="91"/>
      <c r="D261" s="41">
        <f>D262</f>
        <v>0</v>
      </c>
      <c r="E261" s="78"/>
      <c r="F261" s="78"/>
    </row>
    <row r="262" spans="1:6" s="20" customFormat="1" ht="39" hidden="1" customHeight="1" x14ac:dyDescent="0.25">
      <c r="A262" s="16" t="s">
        <v>12</v>
      </c>
      <c r="B262" s="90" t="s">
        <v>188</v>
      </c>
      <c r="C262" s="91">
        <v>600</v>
      </c>
      <c r="D262" s="41">
        <f>'Прилож.3 (Ведомственная 2019)'!E467</f>
        <v>0</v>
      </c>
      <c r="E262" s="78"/>
      <c r="F262" s="78"/>
    </row>
    <row r="263" spans="1:6" s="20" customFormat="1" ht="62.25" hidden="1" customHeight="1" x14ac:dyDescent="0.25">
      <c r="A263" s="16" t="s">
        <v>500</v>
      </c>
      <c r="B263" s="90" t="s">
        <v>389</v>
      </c>
      <c r="C263" s="91"/>
      <c r="D263" s="41">
        <f>D264</f>
        <v>0</v>
      </c>
      <c r="E263" s="78"/>
      <c r="F263" s="78"/>
    </row>
    <row r="264" spans="1:6" s="20" customFormat="1" ht="39" hidden="1" customHeight="1" x14ac:dyDescent="0.25">
      <c r="A264" s="16" t="s">
        <v>12</v>
      </c>
      <c r="B264" s="90" t="s">
        <v>389</v>
      </c>
      <c r="C264" s="91">
        <v>600</v>
      </c>
      <c r="D264" s="41">
        <f>'Прилож.3 (Ведомственная 2019)'!E469</f>
        <v>0</v>
      </c>
      <c r="E264" s="78"/>
      <c r="F264" s="78"/>
    </row>
    <row r="265" spans="1:6" s="20" customFormat="1" ht="31.7" customHeight="1" x14ac:dyDescent="0.25">
      <c r="A265" s="88" t="s">
        <v>56</v>
      </c>
      <c r="B265" s="90" t="s">
        <v>189</v>
      </c>
      <c r="C265" s="90"/>
      <c r="D265" s="41">
        <f>D266+D268+D270</f>
        <v>31456.400000000001</v>
      </c>
      <c r="E265" s="78"/>
      <c r="F265" s="78"/>
    </row>
    <row r="266" spans="1:6" s="20" customFormat="1" x14ac:dyDescent="0.25">
      <c r="A266" s="88" t="s">
        <v>291</v>
      </c>
      <c r="B266" s="90" t="s">
        <v>403</v>
      </c>
      <c r="C266" s="90"/>
      <c r="D266" s="41">
        <f>D267</f>
        <v>17176.800000000003</v>
      </c>
      <c r="E266" s="78"/>
      <c r="F266" s="78"/>
    </row>
    <row r="267" spans="1:6" ht="31.5" x14ac:dyDescent="0.25">
      <c r="A267" s="16" t="s">
        <v>12</v>
      </c>
      <c r="B267" s="90" t="s">
        <v>403</v>
      </c>
      <c r="C267" s="91">
        <v>600</v>
      </c>
      <c r="D267" s="41">
        <f>'Прилож.3 (Ведомственная 2019)'!E472</f>
        <v>17176.800000000003</v>
      </c>
      <c r="E267" s="28"/>
      <c r="F267" s="28"/>
    </row>
    <row r="268" spans="1:6" s="87" customFormat="1" ht="54.75" customHeight="1" x14ac:dyDescent="0.25">
      <c r="A268" s="88" t="s">
        <v>607</v>
      </c>
      <c r="B268" s="90" t="s">
        <v>402</v>
      </c>
      <c r="C268" s="91"/>
      <c r="D268" s="41">
        <f>D269</f>
        <v>12213.1</v>
      </c>
      <c r="E268" s="89"/>
      <c r="F268" s="89"/>
    </row>
    <row r="269" spans="1:6" s="87" customFormat="1" ht="31.5" x14ac:dyDescent="0.25">
      <c r="A269" s="16" t="s">
        <v>12</v>
      </c>
      <c r="B269" s="90" t="s">
        <v>402</v>
      </c>
      <c r="C269" s="91">
        <v>600</v>
      </c>
      <c r="D269" s="41">
        <f>'Прилож.3 (Ведомственная 2019)'!E474</f>
        <v>12213.1</v>
      </c>
      <c r="E269" s="89"/>
      <c r="F269" s="89"/>
    </row>
    <row r="270" spans="1:6" s="87" customFormat="1" ht="31.5" x14ac:dyDescent="0.25">
      <c r="A270" s="16" t="s">
        <v>618</v>
      </c>
      <c r="B270" s="90" t="s">
        <v>626</v>
      </c>
      <c r="C270" s="91"/>
      <c r="D270" s="41">
        <f>D271</f>
        <v>2066.5</v>
      </c>
      <c r="E270" s="89"/>
      <c r="F270" s="89"/>
    </row>
    <row r="271" spans="1:6" s="87" customFormat="1" ht="31.5" x14ac:dyDescent="0.25">
      <c r="A271" s="16" t="s">
        <v>12</v>
      </c>
      <c r="B271" s="90" t="s">
        <v>626</v>
      </c>
      <c r="C271" s="91">
        <v>600</v>
      </c>
      <c r="D271" s="41">
        <f>'Прилож.3 (Ведомственная 2019)'!E476</f>
        <v>2066.5</v>
      </c>
      <c r="E271" s="89"/>
      <c r="F271" s="89"/>
    </row>
    <row r="272" spans="1:6" ht="31.5" x14ac:dyDescent="0.25">
      <c r="A272" s="88" t="s">
        <v>501</v>
      </c>
      <c r="B272" s="90" t="s">
        <v>190</v>
      </c>
      <c r="C272" s="90"/>
      <c r="D272" s="41">
        <f>D273+D275</f>
        <v>614.9</v>
      </c>
      <c r="E272" s="28"/>
      <c r="F272" s="28"/>
    </row>
    <row r="273" spans="1:6" hidden="1" x14ac:dyDescent="0.25">
      <c r="A273" s="152" t="s">
        <v>291</v>
      </c>
      <c r="B273" s="90" t="s">
        <v>300</v>
      </c>
      <c r="C273" s="91"/>
      <c r="D273" s="41">
        <f>D274</f>
        <v>0</v>
      </c>
      <c r="E273" s="28"/>
      <c r="F273" s="28"/>
    </row>
    <row r="274" spans="1:6" ht="31.5" hidden="1" x14ac:dyDescent="0.25">
      <c r="A274" s="16" t="s">
        <v>12</v>
      </c>
      <c r="B274" s="90" t="s">
        <v>300</v>
      </c>
      <c r="C274" s="91">
        <v>600</v>
      </c>
      <c r="D274" s="41">
        <f>'Прилож.3 (Ведомственная 2019)'!E479</f>
        <v>0</v>
      </c>
      <c r="E274" s="28"/>
      <c r="F274" s="28"/>
    </row>
    <row r="275" spans="1:6" s="87" customFormat="1" x14ac:dyDescent="0.25">
      <c r="A275" s="16" t="s">
        <v>382</v>
      </c>
      <c r="B275" s="90" t="s">
        <v>383</v>
      </c>
      <c r="C275" s="91"/>
      <c r="D275" s="41">
        <f>D276</f>
        <v>614.9</v>
      </c>
      <c r="E275" s="89"/>
      <c r="F275" s="89"/>
    </row>
    <row r="276" spans="1:6" s="87" customFormat="1" ht="31.5" x14ac:dyDescent="0.25">
      <c r="A276" s="16" t="s">
        <v>12</v>
      </c>
      <c r="B276" s="90" t="s">
        <v>383</v>
      </c>
      <c r="C276" s="91">
        <v>600</v>
      </c>
      <c r="D276" s="41">
        <f>'Прилож.3 (Ведомственная 2019)'!E481</f>
        <v>614.9</v>
      </c>
      <c r="E276" s="89"/>
      <c r="F276" s="89"/>
    </row>
    <row r="277" spans="1:6" x14ac:dyDescent="0.25">
      <c r="A277" s="88" t="s">
        <v>57</v>
      </c>
      <c r="B277" s="90" t="s">
        <v>191</v>
      </c>
      <c r="C277" s="90"/>
      <c r="D277" s="41">
        <f>D278+D280+D282</f>
        <v>11490.6</v>
      </c>
      <c r="E277" s="28"/>
      <c r="F277" s="28"/>
    </row>
    <row r="278" spans="1:6" s="87" customFormat="1" x14ac:dyDescent="0.25">
      <c r="A278" s="88" t="s">
        <v>291</v>
      </c>
      <c r="B278" s="90" t="s">
        <v>404</v>
      </c>
      <c r="C278" s="90"/>
      <c r="D278" s="41">
        <f>D279</f>
        <v>6546.8</v>
      </c>
      <c r="E278" s="89"/>
      <c r="F278" s="89"/>
    </row>
    <row r="279" spans="1:6" s="87" customFormat="1" ht="31.5" x14ac:dyDescent="0.25">
      <c r="A279" s="16" t="s">
        <v>12</v>
      </c>
      <c r="B279" s="90" t="s">
        <v>404</v>
      </c>
      <c r="C279" s="91">
        <v>600</v>
      </c>
      <c r="D279" s="41">
        <f>'Прилож.3 (Ведомственная 2019)'!E484</f>
        <v>6546.8</v>
      </c>
      <c r="E279" s="89"/>
      <c r="F279" s="89"/>
    </row>
    <row r="280" spans="1:6" s="87" customFormat="1" ht="52.5" customHeight="1" x14ac:dyDescent="0.25">
      <c r="A280" s="88" t="s">
        <v>607</v>
      </c>
      <c r="B280" s="90" t="s">
        <v>405</v>
      </c>
      <c r="C280" s="91"/>
      <c r="D280" s="41">
        <f>D281</f>
        <v>4157.4000000000005</v>
      </c>
      <c r="E280" s="89"/>
      <c r="F280" s="89"/>
    </row>
    <row r="281" spans="1:6" s="87" customFormat="1" ht="31.5" x14ac:dyDescent="0.25">
      <c r="A281" s="16" t="s">
        <v>12</v>
      </c>
      <c r="B281" s="90" t="s">
        <v>405</v>
      </c>
      <c r="C281" s="91">
        <v>600</v>
      </c>
      <c r="D281" s="41">
        <f>'Прилож.3 (Ведомственная 2019)'!E486</f>
        <v>4157.4000000000005</v>
      </c>
      <c r="E281" s="89"/>
      <c r="F281" s="89"/>
    </row>
    <row r="282" spans="1:6" s="87" customFormat="1" ht="31.5" x14ac:dyDescent="0.25">
      <c r="A282" s="17" t="s">
        <v>618</v>
      </c>
      <c r="B282" s="90" t="s">
        <v>682</v>
      </c>
      <c r="C282" s="91"/>
      <c r="D282" s="41">
        <f>D283</f>
        <v>786.4</v>
      </c>
      <c r="E282" s="89"/>
      <c r="F282" s="89"/>
    </row>
    <row r="283" spans="1:6" s="87" customFormat="1" ht="31.5" x14ac:dyDescent="0.25">
      <c r="A283" s="16" t="s">
        <v>12</v>
      </c>
      <c r="B283" s="90" t="s">
        <v>682</v>
      </c>
      <c r="C283" s="91">
        <v>600</v>
      </c>
      <c r="D283" s="41">
        <f>'Прилож.3 (Ведомственная 2019)'!E488</f>
        <v>786.4</v>
      </c>
      <c r="E283" s="89"/>
      <c r="F283" s="89"/>
    </row>
    <row r="284" spans="1:6" ht="47.25" x14ac:dyDescent="0.25">
      <c r="A284" s="88" t="s">
        <v>58</v>
      </c>
      <c r="B284" s="90" t="s">
        <v>192</v>
      </c>
      <c r="C284" s="90"/>
      <c r="D284" s="41">
        <f>D285+D287</f>
        <v>14.4</v>
      </c>
      <c r="E284" s="28"/>
      <c r="F284" s="28"/>
    </row>
    <row r="285" spans="1:6" hidden="1" x14ac:dyDescent="0.25">
      <c r="A285" s="17" t="s">
        <v>291</v>
      </c>
      <c r="B285" s="124" t="s">
        <v>301</v>
      </c>
      <c r="C285" s="91"/>
      <c r="D285" s="41">
        <f>D286</f>
        <v>0</v>
      </c>
      <c r="E285" s="28"/>
      <c r="F285" s="28"/>
    </row>
    <row r="286" spans="1:6" ht="31.5" hidden="1" x14ac:dyDescent="0.25">
      <c r="A286" s="16" t="s">
        <v>12</v>
      </c>
      <c r="B286" s="124" t="s">
        <v>301</v>
      </c>
      <c r="C286" s="91">
        <v>600</v>
      </c>
      <c r="D286" s="41">
        <f>'Прилож.3 (Ведомственная 2019)'!E491</f>
        <v>0</v>
      </c>
      <c r="E286" s="28"/>
      <c r="F286" s="28"/>
    </row>
    <row r="287" spans="1:6" s="87" customFormat="1" x14ac:dyDescent="0.25">
      <c r="A287" s="16" t="s">
        <v>382</v>
      </c>
      <c r="B287" s="90" t="s">
        <v>384</v>
      </c>
      <c r="C287" s="91"/>
      <c r="D287" s="41">
        <f>D288</f>
        <v>14.4</v>
      </c>
      <c r="E287" s="89"/>
      <c r="F287" s="89"/>
    </row>
    <row r="288" spans="1:6" s="87" customFormat="1" ht="31.5" x14ac:dyDescent="0.25">
      <c r="A288" s="16" t="s">
        <v>12</v>
      </c>
      <c r="B288" s="90" t="s">
        <v>384</v>
      </c>
      <c r="C288" s="91">
        <v>600</v>
      </c>
      <c r="D288" s="41">
        <f>'Прилож.3 (Ведомственная 2019)'!E493</f>
        <v>14.4</v>
      </c>
      <c r="E288" s="89"/>
      <c r="F288" s="89"/>
    </row>
    <row r="289" spans="1:6" s="87" customFormat="1" ht="31.5" x14ac:dyDescent="0.25">
      <c r="A289" s="86" t="s">
        <v>499</v>
      </c>
      <c r="B289" s="90" t="s">
        <v>552</v>
      </c>
      <c r="C289" s="91"/>
      <c r="D289" s="41">
        <f>D292+D290</f>
        <v>345</v>
      </c>
      <c r="E289" s="89"/>
      <c r="F289" s="89"/>
    </row>
    <row r="290" spans="1:6" s="87" customFormat="1" ht="78.75" x14ac:dyDescent="0.25">
      <c r="A290" s="86" t="s">
        <v>654</v>
      </c>
      <c r="B290" s="90" t="s">
        <v>655</v>
      </c>
      <c r="C290" s="91"/>
      <c r="D290" s="41">
        <f>D291</f>
        <v>10.5</v>
      </c>
      <c r="E290" s="89"/>
      <c r="F290" s="89"/>
    </row>
    <row r="291" spans="1:6" s="87" customFormat="1" ht="31.5" x14ac:dyDescent="0.25">
      <c r="A291" s="86" t="s">
        <v>12</v>
      </c>
      <c r="B291" s="90" t="s">
        <v>655</v>
      </c>
      <c r="C291" s="91">
        <v>600</v>
      </c>
      <c r="D291" s="41">
        <f>'Прилож.3 (Ведомственная 2019)'!E496</f>
        <v>10.5</v>
      </c>
      <c r="E291" s="89"/>
      <c r="F291" s="89"/>
    </row>
    <row r="292" spans="1:6" s="87" customFormat="1" ht="31.5" x14ac:dyDescent="0.25">
      <c r="A292" s="86" t="s">
        <v>499</v>
      </c>
      <c r="B292" s="90" t="s">
        <v>553</v>
      </c>
      <c r="C292" s="91"/>
      <c r="D292" s="41">
        <f>D293</f>
        <v>334.5</v>
      </c>
      <c r="E292" s="89"/>
      <c r="F292" s="89"/>
    </row>
    <row r="293" spans="1:6" s="87" customFormat="1" ht="31.5" x14ac:dyDescent="0.25">
      <c r="A293" s="86" t="s">
        <v>12</v>
      </c>
      <c r="B293" s="90" t="s">
        <v>553</v>
      </c>
      <c r="C293" s="91">
        <v>600</v>
      </c>
      <c r="D293" s="41">
        <f>'Прилож.3 (Ведомственная 2019)'!E498</f>
        <v>334.5</v>
      </c>
      <c r="E293" s="89"/>
      <c r="F293" s="89"/>
    </row>
    <row r="294" spans="1:6" s="87" customFormat="1" ht="31.5" x14ac:dyDescent="0.25">
      <c r="A294" s="16" t="s">
        <v>568</v>
      </c>
      <c r="B294" s="90" t="s">
        <v>566</v>
      </c>
      <c r="C294" s="91"/>
      <c r="D294" s="41">
        <f>D295+D297+D299</f>
        <v>7456.1</v>
      </c>
      <c r="E294" s="89"/>
      <c r="F294" s="89"/>
    </row>
    <row r="295" spans="1:6" s="87" customFormat="1" x14ac:dyDescent="0.25">
      <c r="A295" s="16" t="s">
        <v>291</v>
      </c>
      <c r="B295" s="90" t="s">
        <v>567</v>
      </c>
      <c r="C295" s="91"/>
      <c r="D295" s="41">
        <f>D296</f>
        <v>3682.1</v>
      </c>
      <c r="E295" s="89"/>
      <c r="F295" s="89"/>
    </row>
    <row r="296" spans="1:6" s="87" customFormat="1" ht="31.5" x14ac:dyDescent="0.25">
      <c r="A296" s="16" t="s">
        <v>12</v>
      </c>
      <c r="B296" s="90" t="s">
        <v>567</v>
      </c>
      <c r="C296" s="91">
        <v>600</v>
      </c>
      <c r="D296" s="41">
        <f>'Прилож.3 (Ведомственная 2019)'!E501</f>
        <v>3682.1</v>
      </c>
      <c r="E296" s="89"/>
      <c r="F296" s="89"/>
    </row>
    <row r="297" spans="1:6" s="87" customFormat="1" ht="52.5" customHeight="1" x14ac:dyDescent="0.25">
      <c r="A297" s="16" t="s">
        <v>607</v>
      </c>
      <c r="B297" s="90" t="s">
        <v>595</v>
      </c>
      <c r="C297" s="91"/>
      <c r="D297" s="41">
        <f>D298</f>
        <v>2130</v>
      </c>
      <c r="E297" s="89"/>
      <c r="F297" s="89"/>
    </row>
    <row r="298" spans="1:6" s="87" customFormat="1" ht="31.5" x14ac:dyDescent="0.25">
      <c r="A298" s="16" t="s">
        <v>12</v>
      </c>
      <c r="B298" s="90" t="s">
        <v>595</v>
      </c>
      <c r="C298" s="91">
        <v>600</v>
      </c>
      <c r="D298" s="41">
        <f>'Прилож.3 (Ведомственная 2019)'!E503</f>
        <v>2130</v>
      </c>
      <c r="E298" s="89"/>
      <c r="F298" s="89"/>
    </row>
    <row r="299" spans="1:6" ht="31.5" x14ac:dyDescent="0.25">
      <c r="A299" s="17" t="s">
        <v>618</v>
      </c>
      <c r="B299" s="90" t="s">
        <v>683</v>
      </c>
      <c r="C299" s="91"/>
      <c r="D299" s="188">
        <f>D300</f>
        <v>1644</v>
      </c>
    </row>
    <row r="300" spans="1:6" ht="31.5" x14ac:dyDescent="0.25">
      <c r="A300" s="16" t="s">
        <v>12</v>
      </c>
      <c r="B300" s="90" t="s">
        <v>683</v>
      </c>
      <c r="C300" s="91">
        <v>600</v>
      </c>
      <c r="D300" s="188">
        <f>'Прилож.3 (Ведомственная 2019)'!E505</f>
        <v>1644</v>
      </c>
    </row>
    <row r="301" spans="1:6" hidden="1" x14ac:dyDescent="0.25"/>
    <row r="302" spans="1:6" ht="31.5" x14ac:dyDescent="0.25">
      <c r="A302" s="88" t="s">
        <v>59</v>
      </c>
      <c r="B302" s="90" t="s">
        <v>193</v>
      </c>
      <c r="C302" s="90"/>
      <c r="D302" s="41">
        <f>D303+D305+D307</f>
        <v>64503.000000000007</v>
      </c>
      <c r="E302" s="28"/>
      <c r="F302" s="28"/>
    </row>
    <row r="303" spans="1:6" s="87" customFormat="1" x14ac:dyDescent="0.25">
      <c r="A303" s="88" t="s">
        <v>291</v>
      </c>
      <c r="B303" s="90" t="s">
        <v>406</v>
      </c>
      <c r="C303" s="90"/>
      <c r="D303" s="41">
        <f>D304</f>
        <v>36888.400000000009</v>
      </c>
      <c r="E303" s="89"/>
      <c r="F303" s="89"/>
    </row>
    <row r="304" spans="1:6" s="87" customFormat="1" ht="31.5" x14ac:dyDescent="0.25">
      <c r="A304" s="16" t="s">
        <v>12</v>
      </c>
      <c r="B304" s="90" t="s">
        <v>406</v>
      </c>
      <c r="C304" s="91">
        <v>600</v>
      </c>
      <c r="D304" s="41">
        <f>'Прилож.3 (Ведомственная 2019)'!E508</f>
        <v>36888.400000000009</v>
      </c>
      <c r="E304" s="89"/>
      <c r="F304" s="89"/>
    </row>
    <row r="305" spans="1:6" s="87" customFormat="1" ht="51.75" customHeight="1" x14ac:dyDescent="0.25">
      <c r="A305" s="88" t="s">
        <v>607</v>
      </c>
      <c r="B305" s="90" t="s">
        <v>407</v>
      </c>
      <c r="C305" s="91"/>
      <c r="D305" s="41">
        <f>D306</f>
        <v>20378.599999999999</v>
      </c>
      <c r="E305" s="89"/>
      <c r="F305" s="89"/>
    </row>
    <row r="306" spans="1:6" s="87" customFormat="1" ht="31.5" x14ac:dyDescent="0.25">
      <c r="A306" s="16" t="s">
        <v>12</v>
      </c>
      <c r="B306" s="90" t="s">
        <v>407</v>
      </c>
      <c r="C306" s="91">
        <v>600</v>
      </c>
      <c r="D306" s="41">
        <f>'Прилож.3 (Ведомственная 2019)'!E510</f>
        <v>20378.599999999999</v>
      </c>
      <c r="E306" s="89"/>
      <c r="F306" s="89"/>
    </row>
    <row r="307" spans="1:6" s="87" customFormat="1" ht="31.5" x14ac:dyDescent="0.25">
      <c r="A307" s="16" t="s">
        <v>618</v>
      </c>
      <c r="B307" s="90" t="s">
        <v>627</v>
      </c>
      <c r="C307" s="91"/>
      <c r="D307" s="41">
        <f>D308</f>
        <v>7236</v>
      </c>
      <c r="E307" s="89"/>
      <c r="F307" s="89"/>
    </row>
    <row r="308" spans="1:6" s="87" customFormat="1" ht="31.5" x14ac:dyDescent="0.25">
      <c r="A308" s="16" t="s">
        <v>12</v>
      </c>
      <c r="B308" s="90" t="s">
        <v>627</v>
      </c>
      <c r="C308" s="91">
        <v>600</v>
      </c>
      <c r="D308" s="41">
        <f>'Прилож.3 (Ведомственная 2019)'!E512</f>
        <v>7236</v>
      </c>
      <c r="E308" s="89"/>
      <c r="F308" s="89"/>
    </row>
    <row r="309" spans="1:6" s="20" customFormat="1" ht="47.25" x14ac:dyDescent="0.25">
      <c r="A309" s="88" t="s">
        <v>60</v>
      </c>
      <c r="B309" s="90" t="s">
        <v>194</v>
      </c>
      <c r="C309" s="90"/>
      <c r="D309" s="41">
        <f>D310+D312+D314</f>
        <v>93651.1</v>
      </c>
    </row>
    <row r="310" spans="1:6" s="20" customFormat="1" x14ac:dyDescent="0.25">
      <c r="A310" s="88" t="s">
        <v>291</v>
      </c>
      <c r="B310" s="90" t="s">
        <v>408</v>
      </c>
      <c r="C310" s="90"/>
      <c r="D310" s="41">
        <f>D311</f>
        <v>69386.3</v>
      </c>
    </row>
    <row r="311" spans="1:6" s="20" customFormat="1" ht="31.5" x14ac:dyDescent="0.25">
      <c r="A311" s="16" t="s">
        <v>12</v>
      </c>
      <c r="B311" s="90" t="s">
        <v>408</v>
      </c>
      <c r="C311" s="91">
        <v>600</v>
      </c>
      <c r="D311" s="41">
        <f>'Прилож.3 (Ведомственная 2019)'!E515</f>
        <v>69386.3</v>
      </c>
    </row>
    <row r="312" spans="1:6" s="20" customFormat="1" ht="47.25" x14ac:dyDescent="0.25">
      <c r="A312" s="88" t="s">
        <v>605</v>
      </c>
      <c r="B312" s="90" t="s">
        <v>409</v>
      </c>
      <c r="C312" s="91"/>
      <c r="D312" s="41">
        <f>D313</f>
        <v>20599.999999999996</v>
      </c>
    </row>
    <row r="313" spans="1:6" s="20" customFormat="1" ht="31.5" x14ac:dyDescent="0.25">
      <c r="A313" s="16" t="s">
        <v>12</v>
      </c>
      <c r="B313" s="90" t="s">
        <v>409</v>
      </c>
      <c r="C313" s="91">
        <v>600</v>
      </c>
      <c r="D313" s="41">
        <f>'Прилож.3 (Ведомственная 2019)'!E517</f>
        <v>20599.999999999996</v>
      </c>
    </row>
    <row r="314" spans="1:6" s="20" customFormat="1" ht="31.5" x14ac:dyDescent="0.25">
      <c r="A314" s="16" t="s">
        <v>618</v>
      </c>
      <c r="B314" s="90" t="s">
        <v>628</v>
      </c>
      <c r="C314" s="91"/>
      <c r="D314" s="41">
        <f>D315</f>
        <v>3664.8</v>
      </c>
    </row>
    <row r="315" spans="1:6" s="20" customFormat="1" ht="31.5" x14ac:dyDescent="0.25">
      <c r="A315" s="16" t="s">
        <v>12</v>
      </c>
      <c r="B315" s="90" t="s">
        <v>628</v>
      </c>
      <c r="C315" s="91">
        <v>600</v>
      </c>
      <c r="D315" s="41">
        <f>'Прилож.3 (Ведомственная 2019)'!E519</f>
        <v>3664.8</v>
      </c>
    </row>
    <row r="316" spans="1:6" s="20" customFormat="1" ht="31.5" x14ac:dyDescent="0.25">
      <c r="A316" s="88" t="s">
        <v>61</v>
      </c>
      <c r="B316" s="90" t="s">
        <v>195</v>
      </c>
      <c r="C316" s="90"/>
      <c r="D316" s="41">
        <f>D318+D317</f>
        <v>428.6</v>
      </c>
    </row>
    <row r="317" spans="1:6" s="20" customFormat="1" ht="31.5" x14ac:dyDescent="0.25">
      <c r="A317" s="17" t="s">
        <v>133</v>
      </c>
      <c r="B317" s="90" t="s">
        <v>195</v>
      </c>
      <c r="C317" s="91">
        <v>200</v>
      </c>
      <c r="D317" s="41">
        <f>'Прилож.3 (Ведомственная 2019)'!E45+'Прилож.3 (Ведомственная 2019)'!E889</f>
        <v>143.6</v>
      </c>
    </row>
    <row r="318" spans="1:6" s="20" customFormat="1" ht="31.5" x14ac:dyDescent="0.25">
      <c r="A318" s="16" t="s">
        <v>12</v>
      </c>
      <c r="B318" s="90" t="s">
        <v>195</v>
      </c>
      <c r="C318" s="91">
        <v>600</v>
      </c>
      <c r="D318" s="41">
        <f>'Прилож.3 (Ведомственная 2019)'!E521</f>
        <v>285</v>
      </c>
    </row>
    <row r="319" spans="1:6" s="20" customFormat="1" ht="63" hidden="1" x14ac:dyDescent="0.25">
      <c r="A319" s="88" t="s">
        <v>502</v>
      </c>
      <c r="B319" s="90" t="s">
        <v>196</v>
      </c>
      <c r="C319" s="90"/>
      <c r="D319" s="41">
        <f>D320</f>
        <v>0</v>
      </c>
    </row>
    <row r="320" spans="1:6" s="20" customFormat="1" hidden="1" x14ac:dyDescent="0.25">
      <c r="A320" s="88" t="s">
        <v>291</v>
      </c>
      <c r="B320" s="90" t="s">
        <v>440</v>
      </c>
      <c r="C320" s="90"/>
      <c r="D320" s="41">
        <f>D321</f>
        <v>0</v>
      </c>
    </row>
    <row r="321" spans="1:4" s="20" customFormat="1" ht="31.5" hidden="1" x14ac:dyDescent="0.25">
      <c r="A321" s="16" t="s">
        <v>12</v>
      </c>
      <c r="B321" s="90" t="s">
        <v>440</v>
      </c>
      <c r="C321" s="91">
        <v>600</v>
      </c>
      <c r="D321" s="41">
        <f>'Прилож.3 (Ведомственная 2019)'!E524</f>
        <v>0</v>
      </c>
    </row>
    <row r="322" spans="1:4" s="20" customFormat="1" ht="31.5" hidden="1" x14ac:dyDescent="0.25">
      <c r="A322" s="16" t="s">
        <v>197</v>
      </c>
      <c r="B322" s="90" t="s">
        <v>198</v>
      </c>
      <c r="C322" s="90"/>
      <c r="D322" s="41">
        <f>D323</f>
        <v>0</v>
      </c>
    </row>
    <row r="323" spans="1:4" s="20" customFormat="1" ht="31.5" hidden="1" x14ac:dyDescent="0.25">
      <c r="A323" s="16" t="s">
        <v>12</v>
      </c>
      <c r="B323" s="90" t="s">
        <v>198</v>
      </c>
      <c r="C323" s="91">
        <v>600</v>
      </c>
      <c r="D323" s="41">
        <f>'Прилож.3 (Ведомственная 2019)'!E526</f>
        <v>0</v>
      </c>
    </row>
    <row r="324" spans="1:4" s="20" customFormat="1" ht="33.75" customHeight="1" x14ac:dyDescent="0.25">
      <c r="A324" s="16" t="s">
        <v>62</v>
      </c>
      <c r="B324" s="90" t="s">
        <v>199</v>
      </c>
      <c r="C324" s="90"/>
      <c r="D324" s="41">
        <f>D327+D325</f>
        <v>5303.7</v>
      </c>
    </row>
    <row r="325" spans="1:4" s="20" customFormat="1" ht="95.25" customHeight="1" x14ac:dyDescent="0.25">
      <c r="A325" s="16" t="s">
        <v>361</v>
      </c>
      <c r="B325" s="90" t="s">
        <v>200</v>
      </c>
      <c r="C325" s="91"/>
      <c r="D325" s="41">
        <f>D326</f>
        <v>550</v>
      </c>
    </row>
    <row r="326" spans="1:4" s="20" customFormat="1" ht="20.25" customHeight="1" x14ac:dyDescent="0.25">
      <c r="A326" s="88" t="s">
        <v>66</v>
      </c>
      <c r="B326" s="90" t="s">
        <v>200</v>
      </c>
      <c r="C326" s="91">
        <v>300</v>
      </c>
      <c r="D326" s="41">
        <f>'Прилож.3 (Ведомственная 2019)'!E529</f>
        <v>550</v>
      </c>
    </row>
    <row r="327" spans="1:4" s="20" customFormat="1" ht="19.5" customHeight="1" x14ac:dyDescent="0.25">
      <c r="A327" s="16" t="s">
        <v>291</v>
      </c>
      <c r="B327" s="90" t="s">
        <v>302</v>
      </c>
      <c r="C327" s="90"/>
      <c r="D327" s="41">
        <f>D328+D329</f>
        <v>4753.7</v>
      </c>
    </row>
    <row r="328" spans="1:4" s="20" customFormat="1" ht="21" customHeight="1" x14ac:dyDescent="0.25">
      <c r="A328" s="88" t="s">
        <v>66</v>
      </c>
      <c r="B328" s="90" t="s">
        <v>302</v>
      </c>
      <c r="C328" s="91">
        <v>300</v>
      </c>
      <c r="D328" s="41">
        <f>'Прилож.3 (Ведомственная 2019)'!E531</f>
        <v>299.7</v>
      </c>
    </row>
    <row r="329" spans="1:4" s="20" customFormat="1" ht="31.5" x14ac:dyDescent="0.25">
      <c r="A329" s="16" t="s">
        <v>12</v>
      </c>
      <c r="B329" s="90" t="s">
        <v>302</v>
      </c>
      <c r="C329" s="91">
        <v>600</v>
      </c>
      <c r="D329" s="41">
        <f>'Прилож.3 (Ведомственная 2019)'!E532</f>
        <v>4454</v>
      </c>
    </row>
    <row r="330" spans="1:4" s="20" customFormat="1" ht="47.25" x14ac:dyDescent="0.25">
      <c r="A330" s="88" t="s">
        <v>503</v>
      </c>
      <c r="B330" s="90" t="s">
        <v>684</v>
      </c>
      <c r="C330" s="91"/>
      <c r="D330" s="41">
        <f>D331+D336</f>
        <v>7629.5</v>
      </c>
    </row>
    <row r="331" spans="1:4" ht="51" customHeight="1" x14ac:dyDescent="0.25">
      <c r="A331" s="88" t="s">
        <v>503</v>
      </c>
      <c r="B331" s="90" t="s">
        <v>201</v>
      </c>
      <c r="C331" s="90"/>
      <c r="D331" s="41">
        <f>D332+D333+D335+D334</f>
        <v>7450.8</v>
      </c>
    </row>
    <row r="332" spans="1:4" ht="65.25" customHeight="1" x14ac:dyDescent="0.25">
      <c r="A332" s="16" t="s">
        <v>24</v>
      </c>
      <c r="B332" s="90" t="s">
        <v>201</v>
      </c>
      <c r="C332" s="91">
        <v>100</v>
      </c>
      <c r="D332" s="41">
        <f>'Прилож.3 (Ведомственная 2019)'!E535</f>
        <v>7407.8</v>
      </c>
    </row>
    <row r="333" spans="1:4" ht="31.5" x14ac:dyDescent="0.25">
      <c r="A333" s="17" t="s">
        <v>133</v>
      </c>
      <c r="B333" s="90" t="s">
        <v>201</v>
      </c>
      <c r="C333" s="91">
        <v>200</v>
      </c>
      <c r="D333" s="41">
        <f>'Прилож.3 (Ведомственная 2019)'!E536</f>
        <v>43.000000000000021</v>
      </c>
    </row>
    <row r="334" spans="1:4" hidden="1" x14ac:dyDescent="0.25">
      <c r="A334" s="88" t="s">
        <v>66</v>
      </c>
      <c r="B334" s="90" t="s">
        <v>201</v>
      </c>
      <c r="C334" s="91">
        <v>300</v>
      </c>
      <c r="D334" s="41"/>
    </row>
    <row r="335" spans="1:4" ht="15.75" hidden="1" customHeight="1" x14ac:dyDescent="0.25">
      <c r="A335" s="16" t="s">
        <v>25</v>
      </c>
      <c r="B335" s="90" t="s">
        <v>201</v>
      </c>
      <c r="C335" s="91">
        <v>800</v>
      </c>
      <c r="D335" s="41">
        <f>'Прилож.3 (Ведомственная 2019)'!E538</f>
        <v>0</v>
      </c>
    </row>
    <row r="336" spans="1:4" s="87" customFormat="1" ht="37.5" customHeight="1" x14ac:dyDescent="0.25">
      <c r="A336" s="16" t="s">
        <v>618</v>
      </c>
      <c r="B336" s="90" t="s">
        <v>686</v>
      </c>
      <c r="C336" s="91"/>
      <c r="D336" s="41">
        <f>D337</f>
        <v>178.7</v>
      </c>
    </row>
    <row r="337" spans="1:4" s="87" customFormat="1" ht="37.5" customHeight="1" x14ac:dyDescent="0.25">
      <c r="A337" s="17" t="s">
        <v>133</v>
      </c>
      <c r="B337" s="90" t="s">
        <v>686</v>
      </c>
      <c r="C337" s="91">
        <v>200</v>
      </c>
      <c r="D337" s="41">
        <f>'Прилож.3 (Ведомственная 2019)'!E540</f>
        <v>178.7</v>
      </c>
    </row>
    <row r="338" spans="1:4" ht="23.25" customHeight="1" x14ac:dyDescent="0.25">
      <c r="A338" s="16" t="s">
        <v>353</v>
      </c>
      <c r="B338" s="90" t="s">
        <v>354</v>
      </c>
      <c r="C338" s="91"/>
      <c r="D338" s="41">
        <f>D339+D344+D346</f>
        <v>45679.399999999994</v>
      </c>
    </row>
    <row r="339" spans="1:4" s="87" customFormat="1" ht="23.25" customHeight="1" x14ac:dyDescent="0.25">
      <c r="A339" s="16" t="s">
        <v>291</v>
      </c>
      <c r="B339" s="90" t="s">
        <v>712</v>
      </c>
      <c r="C339" s="91"/>
      <c r="D339" s="41">
        <f>D340+D341+D342+D343</f>
        <v>36563</v>
      </c>
    </row>
    <row r="340" spans="1:4" ht="64.5" customHeight="1" x14ac:dyDescent="0.25">
      <c r="A340" s="16" t="s">
        <v>24</v>
      </c>
      <c r="B340" s="90" t="s">
        <v>712</v>
      </c>
      <c r="C340" s="93">
        <v>100</v>
      </c>
      <c r="D340" s="41">
        <f>'Прилож.3 (Ведомственная 2019)'!E543</f>
        <v>35879.599999999999</v>
      </c>
    </row>
    <row r="341" spans="1:4" ht="31.7" customHeight="1" x14ac:dyDescent="0.25">
      <c r="A341" s="17" t="s">
        <v>133</v>
      </c>
      <c r="B341" s="90" t="s">
        <v>712</v>
      </c>
      <c r="C341" s="93">
        <v>200</v>
      </c>
      <c r="D341" s="41">
        <f>'Прилож.3 (Ведомственная 2019)'!E544</f>
        <v>653.89999999999986</v>
      </c>
    </row>
    <row r="342" spans="1:4" s="87" customFormat="1" hidden="1" x14ac:dyDescent="0.25">
      <c r="A342" s="88" t="s">
        <v>66</v>
      </c>
      <c r="B342" s="90" t="s">
        <v>712</v>
      </c>
      <c r="C342" s="91">
        <v>300</v>
      </c>
      <c r="D342" s="41">
        <f>'Прилож.3 (Ведомственная 2019)'!E545</f>
        <v>0</v>
      </c>
    </row>
    <row r="343" spans="1:4" ht="19.5" customHeight="1" x14ac:dyDescent="0.25">
      <c r="A343" s="16" t="s">
        <v>25</v>
      </c>
      <c r="B343" s="90" t="s">
        <v>712</v>
      </c>
      <c r="C343" s="93">
        <v>800</v>
      </c>
      <c r="D343" s="41">
        <f>'Прилож.3 (Ведомственная 2019)'!E546</f>
        <v>29.5</v>
      </c>
    </row>
    <row r="344" spans="1:4" s="87" customFormat="1" ht="47.25" x14ac:dyDescent="0.25">
      <c r="A344" s="16" t="s">
        <v>607</v>
      </c>
      <c r="B344" s="90" t="s">
        <v>662</v>
      </c>
      <c r="C344" s="93"/>
      <c r="D344" s="41">
        <f>D345</f>
        <v>8470.7000000000007</v>
      </c>
    </row>
    <row r="345" spans="1:4" s="87" customFormat="1" ht="63" x14ac:dyDescent="0.25">
      <c r="A345" s="16" t="s">
        <v>24</v>
      </c>
      <c r="B345" s="90" t="s">
        <v>662</v>
      </c>
      <c r="C345" s="93">
        <v>100</v>
      </c>
      <c r="D345" s="41">
        <f>'Прилож.3 (Ведомственная 2019)'!E548</f>
        <v>8470.7000000000007</v>
      </c>
    </row>
    <row r="346" spans="1:4" s="87" customFormat="1" ht="31.5" x14ac:dyDescent="0.25">
      <c r="A346" s="16" t="s">
        <v>618</v>
      </c>
      <c r="B346" s="90" t="s">
        <v>685</v>
      </c>
      <c r="C346" s="91"/>
      <c r="D346" s="41">
        <f>D347</f>
        <v>645.70000000000005</v>
      </c>
    </row>
    <row r="347" spans="1:4" s="87" customFormat="1" ht="31.5" x14ac:dyDescent="0.25">
      <c r="A347" s="17" t="s">
        <v>133</v>
      </c>
      <c r="B347" s="90" t="s">
        <v>685</v>
      </c>
      <c r="C347" s="91">
        <v>200</v>
      </c>
      <c r="D347" s="41">
        <f>'Прилож.3 (Ведомственная 2019)'!E550</f>
        <v>645.70000000000005</v>
      </c>
    </row>
    <row r="348" spans="1:4" s="87" customFormat="1" ht="19.5" customHeight="1" x14ac:dyDescent="0.25">
      <c r="A348" s="16" t="s">
        <v>606</v>
      </c>
      <c r="B348" s="90" t="s">
        <v>601</v>
      </c>
      <c r="C348" s="91"/>
      <c r="D348" s="41">
        <f>D349</f>
        <v>4699.5</v>
      </c>
    </row>
    <row r="349" spans="1:4" s="87" customFormat="1" ht="19.5" customHeight="1" x14ac:dyDescent="0.25">
      <c r="A349" s="16" t="s">
        <v>382</v>
      </c>
      <c r="B349" s="90" t="s">
        <v>625</v>
      </c>
      <c r="C349" s="91"/>
      <c r="D349" s="41">
        <f>D350</f>
        <v>4699.5</v>
      </c>
    </row>
    <row r="350" spans="1:4" s="87" customFormat="1" ht="36" customHeight="1" x14ac:dyDescent="0.25">
      <c r="A350" s="16" t="s">
        <v>12</v>
      </c>
      <c r="B350" s="90" t="s">
        <v>625</v>
      </c>
      <c r="C350" s="91">
        <v>600</v>
      </c>
      <c r="D350" s="41">
        <f>'Прилож.3 (Ведомственная 2019)'!E553</f>
        <v>4699.5</v>
      </c>
    </row>
    <row r="351" spans="1:4" s="87" customFormat="1" ht="5.25" customHeight="1" x14ac:dyDescent="0.25">
      <c r="A351" s="16"/>
      <c r="B351" s="90"/>
      <c r="C351" s="93"/>
      <c r="D351" s="41"/>
    </row>
    <row r="352" spans="1:4" ht="36.950000000000003" customHeight="1" x14ac:dyDescent="0.25">
      <c r="A352" s="114" t="s">
        <v>453</v>
      </c>
      <c r="B352" s="121" t="s">
        <v>202</v>
      </c>
      <c r="C352" s="121"/>
      <c r="D352" s="122">
        <f>D353+D405</f>
        <v>13611.8</v>
      </c>
    </row>
    <row r="353" spans="1:4" ht="21" customHeight="1" x14ac:dyDescent="0.25">
      <c r="A353" s="29" t="s">
        <v>454</v>
      </c>
      <c r="B353" s="37" t="s">
        <v>203</v>
      </c>
      <c r="C353" s="37"/>
      <c r="D353" s="42">
        <f>D354+D356+D361+D364+D369+D372+D377+D380+D383+D386+D389+D394+D399+D402</f>
        <v>13611.8</v>
      </c>
    </row>
    <row r="354" spans="1:4" ht="31.7" hidden="1" customHeight="1" x14ac:dyDescent="0.25">
      <c r="A354" s="88" t="s">
        <v>455</v>
      </c>
      <c r="B354" s="90" t="s">
        <v>204</v>
      </c>
      <c r="C354" s="91"/>
      <c r="D354" s="41">
        <f>D355</f>
        <v>0</v>
      </c>
    </row>
    <row r="355" spans="1:4" ht="31.5" hidden="1" x14ac:dyDescent="0.25">
      <c r="A355" s="16" t="s">
        <v>133</v>
      </c>
      <c r="B355" s="90" t="s">
        <v>204</v>
      </c>
      <c r="C355" s="91">
        <v>200</v>
      </c>
      <c r="D355" s="41">
        <f>'Прилож.3 (Ведомственная 2019)'!E49</f>
        <v>0</v>
      </c>
    </row>
    <row r="356" spans="1:4" ht="31.5" hidden="1" x14ac:dyDescent="0.25">
      <c r="A356" s="16" t="s">
        <v>328</v>
      </c>
      <c r="B356" s="90" t="s">
        <v>329</v>
      </c>
      <c r="C356" s="91"/>
      <c r="D356" s="41">
        <f>D357+D359</f>
        <v>0</v>
      </c>
    </row>
    <row r="357" spans="1:4" hidden="1" x14ac:dyDescent="0.25">
      <c r="A357" s="16" t="s">
        <v>291</v>
      </c>
      <c r="B357" s="90" t="s">
        <v>441</v>
      </c>
      <c r="C357" s="91"/>
      <c r="D357" s="41">
        <f>D358</f>
        <v>0</v>
      </c>
    </row>
    <row r="358" spans="1:4" ht="31.5" hidden="1" x14ac:dyDescent="0.25">
      <c r="A358" s="16" t="s">
        <v>12</v>
      </c>
      <c r="B358" s="90" t="s">
        <v>441</v>
      </c>
      <c r="C358" s="91">
        <v>600</v>
      </c>
      <c r="D358" s="41">
        <f>'Прилож.3 (Ведомственная 2019)'!E558</f>
        <v>0</v>
      </c>
    </row>
    <row r="359" spans="1:4" ht="47.25" hidden="1" x14ac:dyDescent="0.25">
      <c r="A359" s="16" t="s">
        <v>335</v>
      </c>
      <c r="B359" s="90" t="s">
        <v>336</v>
      </c>
      <c r="C359" s="91"/>
      <c r="D359" s="41">
        <f>D360</f>
        <v>0</v>
      </c>
    </row>
    <row r="360" spans="1:4" ht="31.5" hidden="1" x14ac:dyDescent="0.25">
      <c r="A360" s="16" t="s">
        <v>12</v>
      </c>
      <c r="B360" s="90" t="s">
        <v>336</v>
      </c>
      <c r="C360" s="91">
        <v>600</v>
      </c>
      <c r="D360" s="41">
        <f>'Прилож.3 (Ведомственная 2019)'!E560</f>
        <v>0</v>
      </c>
    </row>
    <row r="361" spans="1:4" ht="47.25" hidden="1" x14ac:dyDescent="0.25">
      <c r="A361" s="88" t="s">
        <v>70</v>
      </c>
      <c r="B361" s="90" t="s">
        <v>205</v>
      </c>
      <c r="C361" s="90"/>
      <c r="D361" s="41">
        <f>D362</f>
        <v>0</v>
      </c>
    </row>
    <row r="362" spans="1:4" ht="82.5" hidden="1" customHeight="1" x14ac:dyDescent="0.25">
      <c r="A362" s="16" t="s">
        <v>331</v>
      </c>
      <c r="B362" s="90" t="s">
        <v>427</v>
      </c>
      <c r="C362" s="91"/>
      <c r="D362" s="41">
        <f>D363</f>
        <v>0</v>
      </c>
    </row>
    <row r="363" spans="1:4" ht="21" hidden="1" customHeight="1" x14ac:dyDescent="0.25">
      <c r="A363" s="16" t="s">
        <v>25</v>
      </c>
      <c r="B363" s="90" t="s">
        <v>427</v>
      </c>
      <c r="C363" s="91">
        <v>800</v>
      </c>
      <c r="D363" s="41">
        <f>'Прилож.3 (Ведомственная 2019)'!E52</f>
        <v>0</v>
      </c>
    </row>
    <row r="364" spans="1:4" ht="78.75" hidden="1" customHeight="1" x14ac:dyDescent="0.25">
      <c r="A364" s="88" t="s">
        <v>71</v>
      </c>
      <c r="B364" s="90" t="s">
        <v>206</v>
      </c>
      <c r="C364" s="90"/>
      <c r="D364" s="41">
        <f>D365+D367</f>
        <v>0</v>
      </c>
    </row>
    <row r="365" spans="1:4" s="87" customFormat="1" hidden="1" x14ac:dyDescent="0.25">
      <c r="A365" s="88" t="s">
        <v>291</v>
      </c>
      <c r="B365" s="90" t="s">
        <v>428</v>
      </c>
      <c r="C365" s="90"/>
      <c r="D365" s="41">
        <f>D366</f>
        <v>0</v>
      </c>
    </row>
    <row r="366" spans="1:4" ht="21" hidden="1" customHeight="1" x14ac:dyDescent="0.25">
      <c r="A366" s="16" t="s">
        <v>25</v>
      </c>
      <c r="B366" s="90" t="s">
        <v>428</v>
      </c>
      <c r="C366" s="91">
        <v>800</v>
      </c>
      <c r="D366" s="41">
        <f>'Прилож.3 (Ведомственная 2019)'!E55</f>
        <v>0</v>
      </c>
    </row>
    <row r="367" spans="1:4" s="87" customFormat="1" ht="67.7" hidden="1" customHeight="1" x14ac:dyDescent="0.25">
      <c r="A367" s="88" t="s">
        <v>71</v>
      </c>
      <c r="B367" s="90" t="s">
        <v>396</v>
      </c>
      <c r="C367" s="91"/>
      <c r="D367" s="41">
        <f>D368</f>
        <v>0</v>
      </c>
    </row>
    <row r="368" spans="1:4" s="87" customFormat="1" ht="21" hidden="1" customHeight="1" x14ac:dyDescent="0.25">
      <c r="A368" s="16" t="s">
        <v>25</v>
      </c>
      <c r="B368" s="90" t="s">
        <v>396</v>
      </c>
      <c r="C368" s="91">
        <v>800</v>
      </c>
      <c r="D368" s="41">
        <f>'Прилож.3 (Ведомственная 2019)'!E57</f>
        <v>0</v>
      </c>
    </row>
    <row r="369" spans="1:4" ht="63.95" hidden="1" customHeight="1" x14ac:dyDescent="0.25">
      <c r="A369" s="88" t="s">
        <v>72</v>
      </c>
      <c r="B369" s="90" t="s">
        <v>207</v>
      </c>
      <c r="C369" s="90"/>
      <c r="D369" s="41">
        <f>D370</f>
        <v>0</v>
      </c>
    </row>
    <row r="370" spans="1:4" s="87" customFormat="1" hidden="1" x14ac:dyDescent="0.25">
      <c r="A370" s="88" t="s">
        <v>291</v>
      </c>
      <c r="B370" s="90" t="s">
        <v>429</v>
      </c>
      <c r="C370" s="90"/>
      <c r="D370" s="41">
        <f>D371</f>
        <v>0</v>
      </c>
    </row>
    <row r="371" spans="1:4" ht="20.25" hidden="1" customHeight="1" x14ac:dyDescent="0.25">
      <c r="A371" s="16" t="s">
        <v>25</v>
      </c>
      <c r="B371" s="90" t="s">
        <v>429</v>
      </c>
      <c r="C371" s="91">
        <v>800</v>
      </c>
      <c r="D371" s="41">
        <f>'Прилож.3 (Ведомственная 2019)'!E60</f>
        <v>0</v>
      </c>
    </row>
    <row r="372" spans="1:4" ht="47.25" x14ac:dyDescent="0.25">
      <c r="A372" s="88" t="s">
        <v>73</v>
      </c>
      <c r="B372" s="90" t="s">
        <v>208</v>
      </c>
      <c r="C372" s="90"/>
      <c r="D372" s="41">
        <f>D373+D375</f>
        <v>2.5</v>
      </c>
    </row>
    <row r="373" spans="1:4" s="87" customFormat="1" x14ac:dyDescent="0.25">
      <c r="A373" s="88" t="s">
        <v>291</v>
      </c>
      <c r="B373" s="90" t="s">
        <v>430</v>
      </c>
      <c r="C373" s="90"/>
      <c r="D373" s="41">
        <f>D374</f>
        <v>2.5</v>
      </c>
    </row>
    <row r="374" spans="1:4" ht="21" customHeight="1" x14ac:dyDescent="0.25">
      <c r="A374" s="16" t="s">
        <v>25</v>
      </c>
      <c r="B374" s="90" t="s">
        <v>430</v>
      </c>
      <c r="C374" s="91">
        <v>800</v>
      </c>
      <c r="D374" s="41">
        <f>'Прилож.3 (Ведомственная 2019)'!E63</f>
        <v>2.5</v>
      </c>
    </row>
    <row r="375" spans="1:4" s="87" customFormat="1" ht="46.5" hidden="1" customHeight="1" x14ac:dyDescent="0.25">
      <c r="A375" s="88" t="s">
        <v>73</v>
      </c>
      <c r="B375" s="90" t="s">
        <v>397</v>
      </c>
      <c r="C375" s="91"/>
      <c r="D375" s="41">
        <f>D376</f>
        <v>0</v>
      </c>
    </row>
    <row r="376" spans="1:4" s="87" customFormat="1" ht="21" hidden="1" customHeight="1" x14ac:dyDescent="0.25">
      <c r="A376" s="16" t="s">
        <v>25</v>
      </c>
      <c r="B376" s="90" t="s">
        <v>397</v>
      </c>
      <c r="C376" s="91">
        <v>800</v>
      </c>
      <c r="D376" s="41">
        <f>'Прилож.3 (Ведомственная 2019)'!E65</f>
        <v>0</v>
      </c>
    </row>
    <row r="377" spans="1:4" s="20" customFormat="1" ht="62.25" customHeight="1" x14ac:dyDescent="0.25">
      <c r="A377" s="88" t="s">
        <v>74</v>
      </c>
      <c r="B377" s="90" t="s">
        <v>209</v>
      </c>
      <c r="C377" s="90"/>
      <c r="D377" s="41">
        <f>D378</f>
        <v>491</v>
      </c>
    </row>
    <row r="378" spans="1:4" s="20" customFormat="1" x14ac:dyDescent="0.25">
      <c r="A378" s="88" t="s">
        <v>291</v>
      </c>
      <c r="B378" s="90" t="s">
        <v>431</v>
      </c>
      <c r="C378" s="90"/>
      <c r="D378" s="41">
        <f>D379</f>
        <v>491</v>
      </c>
    </row>
    <row r="379" spans="1:4" s="20" customFormat="1" ht="21" customHeight="1" x14ac:dyDescent="0.25">
      <c r="A379" s="16" t="s">
        <v>25</v>
      </c>
      <c r="B379" s="90" t="s">
        <v>431</v>
      </c>
      <c r="C379" s="91">
        <v>800</v>
      </c>
      <c r="D379" s="41">
        <f>'Прилож.3 (Ведомственная 2019)'!E68</f>
        <v>491</v>
      </c>
    </row>
    <row r="380" spans="1:4" s="20" customFormat="1" ht="48" hidden="1" customHeight="1" x14ac:dyDescent="0.25">
      <c r="A380" s="16" t="s">
        <v>456</v>
      </c>
      <c r="B380" s="90" t="s">
        <v>210</v>
      </c>
      <c r="C380" s="90"/>
      <c r="D380" s="41">
        <f>D381</f>
        <v>0</v>
      </c>
    </row>
    <row r="381" spans="1:4" s="20" customFormat="1" hidden="1" x14ac:dyDescent="0.25">
      <c r="A381" s="88" t="s">
        <v>291</v>
      </c>
      <c r="B381" s="90" t="s">
        <v>432</v>
      </c>
      <c r="C381" s="90"/>
      <c r="D381" s="41">
        <f>D382</f>
        <v>0</v>
      </c>
    </row>
    <row r="382" spans="1:4" ht="21" hidden="1" customHeight="1" x14ac:dyDescent="0.25">
      <c r="A382" s="16" t="s">
        <v>25</v>
      </c>
      <c r="B382" s="90" t="s">
        <v>432</v>
      </c>
      <c r="C382" s="91">
        <v>800</v>
      </c>
      <c r="D382" s="41">
        <f>'Прилож.3 (Ведомственная 2019)'!E71</f>
        <v>0</v>
      </c>
    </row>
    <row r="383" spans="1:4" s="87" customFormat="1" ht="47.25" hidden="1" x14ac:dyDescent="0.25">
      <c r="A383" s="16" t="s">
        <v>422</v>
      </c>
      <c r="B383" s="90" t="s">
        <v>419</v>
      </c>
      <c r="C383" s="90"/>
      <c r="D383" s="41">
        <f>D384</f>
        <v>0</v>
      </c>
    </row>
    <row r="384" spans="1:4" s="87" customFormat="1" hidden="1" x14ac:dyDescent="0.25">
      <c r="A384" s="88" t="s">
        <v>291</v>
      </c>
      <c r="B384" s="90" t="s">
        <v>433</v>
      </c>
      <c r="C384" s="90"/>
      <c r="D384" s="41">
        <f>D385</f>
        <v>0</v>
      </c>
    </row>
    <row r="385" spans="1:4" s="87" customFormat="1" hidden="1" x14ac:dyDescent="0.25">
      <c r="A385" s="16" t="s">
        <v>25</v>
      </c>
      <c r="B385" s="90" t="s">
        <v>433</v>
      </c>
      <c r="C385" s="91">
        <v>800</v>
      </c>
      <c r="D385" s="41">
        <f>'Прилож.3 (Ведомственная 2019)'!E74</f>
        <v>0</v>
      </c>
    </row>
    <row r="386" spans="1:4" s="87" customFormat="1" ht="47.25" hidden="1" x14ac:dyDescent="0.25">
      <c r="A386" s="16" t="s">
        <v>423</v>
      </c>
      <c r="B386" s="90" t="s">
        <v>420</v>
      </c>
      <c r="C386" s="90"/>
      <c r="D386" s="41">
        <f>D387</f>
        <v>0</v>
      </c>
    </row>
    <row r="387" spans="1:4" s="87" customFormat="1" hidden="1" x14ac:dyDescent="0.25">
      <c r="A387" s="88" t="s">
        <v>291</v>
      </c>
      <c r="B387" s="90" t="s">
        <v>434</v>
      </c>
      <c r="C387" s="90"/>
      <c r="D387" s="41">
        <f>D388</f>
        <v>0</v>
      </c>
    </row>
    <row r="388" spans="1:4" s="87" customFormat="1" hidden="1" x14ac:dyDescent="0.25">
      <c r="A388" s="16" t="s">
        <v>25</v>
      </c>
      <c r="B388" s="90" t="s">
        <v>434</v>
      </c>
      <c r="C388" s="91">
        <v>800</v>
      </c>
      <c r="D388" s="41">
        <f>'Прилож.3 (Ведомственная 2019)'!E77</f>
        <v>0</v>
      </c>
    </row>
    <row r="389" spans="1:4" s="87" customFormat="1" ht="94.5" x14ac:dyDescent="0.25">
      <c r="A389" s="16" t="s">
        <v>424</v>
      </c>
      <c r="B389" s="90" t="s">
        <v>421</v>
      </c>
      <c r="C389" s="90"/>
      <c r="D389" s="41">
        <f>D390+D392</f>
        <v>29.400000000000006</v>
      </c>
    </row>
    <row r="390" spans="1:4" s="87" customFormat="1" x14ac:dyDescent="0.25">
      <c r="A390" s="88" t="s">
        <v>291</v>
      </c>
      <c r="B390" s="90" t="s">
        <v>435</v>
      </c>
      <c r="C390" s="90"/>
      <c r="D390" s="41">
        <f>D391</f>
        <v>29.400000000000006</v>
      </c>
    </row>
    <row r="391" spans="1:4" s="87" customFormat="1" x14ac:dyDescent="0.25">
      <c r="A391" s="16" t="s">
        <v>25</v>
      </c>
      <c r="B391" s="90" t="s">
        <v>435</v>
      </c>
      <c r="C391" s="91">
        <v>800</v>
      </c>
      <c r="D391" s="41">
        <f>'Прилож.3 (Ведомственная 2019)'!E80</f>
        <v>29.400000000000006</v>
      </c>
    </row>
    <row r="392" spans="1:4" s="87" customFormat="1" ht="94.5" hidden="1" x14ac:dyDescent="0.25">
      <c r="A392" s="16" t="s">
        <v>424</v>
      </c>
      <c r="B392" s="90" t="s">
        <v>425</v>
      </c>
      <c r="C392" s="90"/>
      <c r="D392" s="41">
        <f>D393</f>
        <v>0</v>
      </c>
    </row>
    <row r="393" spans="1:4" s="87" customFormat="1" hidden="1" x14ac:dyDescent="0.25">
      <c r="A393" s="16" t="s">
        <v>25</v>
      </c>
      <c r="B393" s="90" t="s">
        <v>425</v>
      </c>
      <c r="C393" s="91">
        <v>800</v>
      </c>
      <c r="D393" s="41">
        <f>'Прилож.3 (Ведомственная 2019)'!E82</f>
        <v>0</v>
      </c>
    </row>
    <row r="394" spans="1:4" s="87" customFormat="1" ht="63" x14ac:dyDescent="0.25">
      <c r="A394" s="16" t="s">
        <v>554</v>
      </c>
      <c r="B394" s="90" t="s">
        <v>547</v>
      </c>
      <c r="C394" s="91"/>
      <c r="D394" s="41">
        <f>D395+D397</f>
        <v>584</v>
      </c>
    </row>
    <row r="395" spans="1:4" s="87" customFormat="1" hidden="1" x14ac:dyDescent="0.25">
      <c r="A395" s="16" t="s">
        <v>291</v>
      </c>
      <c r="B395" s="90" t="s">
        <v>548</v>
      </c>
      <c r="C395" s="91"/>
      <c r="D395" s="41">
        <f>D396</f>
        <v>0</v>
      </c>
    </row>
    <row r="396" spans="1:4" s="87" customFormat="1" hidden="1" x14ac:dyDescent="0.25">
      <c r="A396" s="16" t="s">
        <v>25</v>
      </c>
      <c r="B396" s="90" t="s">
        <v>548</v>
      </c>
      <c r="C396" s="91">
        <v>800</v>
      </c>
      <c r="D396" s="41">
        <f>'Прилож.3 (Ведомственная 2019)'!E85</f>
        <v>0</v>
      </c>
    </row>
    <row r="397" spans="1:4" s="87" customFormat="1" ht="47.25" x14ac:dyDescent="0.25">
      <c r="A397" s="16" t="s">
        <v>571</v>
      </c>
      <c r="B397" s="90" t="s">
        <v>570</v>
      </c>
      <c r="C397" s="91"/>
      <c r="D397" s="41">
        <f>D398</f>
        <v>584</v>
      </c>
    </row>
    <row r="398" spans="1:4" s="87" customFormat="1" x14ac:dyDescent="0.25">
      <c r="A398" s="16" t="s">
        <v>25</v>
      </c>
      <c r="B398" s="90" t="s">
        <v>570</v>
      </c>
      <c r="C398" s="91">
        <v>800</v>
      </c>
      <c r="D398" s="41">
        <f>'Прилож.3 (Ведомственная 2019)'!E87</f>
        <v>584</v>
      </c>
    </row>
    <row r="399" spans="1:4" s="87" customFormat="1" ht="63" hidden="1" x14ac:dyDescent="0.25">
      <c r="A399" s="16" t="s">
        <v>555</v>
      </c>
      <c r="B399" s="90" t="s">
        <v>549</v>
      </c>
      <c r="C399" s="91"/>
      <c r="D399" s="41">
        <f>D400</f>
        <v>0</v>
      </c>
    </row>
    <row r="400" spans="1:4" s="87" customFormat="1" hidden="1" x14ac:dyDescent="0.25">
      <c r="A400" s="16" t="s">
        <v>291</v>
      </c>
      <c r="B400" s="90" t="s">
        <v>550</v>
      </c>
      <c r="C400" s="91"/>
      <c r="D400" s="41">
        <f>D401</f>
        <v>0</v>
      </c>
    </row>
    <row r="401" spans="1:4" s="87" customFormat="1" hidden="1" x14ac:dyDescent="0.25">
      <c r="A401" s="16" t="s">
        <v>25</v>
      </c>
      <c r="B401" s="90" t="s">
        <v>550</v>
      </c>
      <c r="C401" s="91">
        <v>800</v>
      </c>
      <c r="D401" s="41">
        <f>'Прилож.3 (Ведомственная 2019)'!E90</f>
        <v>0</v>
      </c>
    </row>
    <row r="402" spans="1:4" s="87" customFormat="1" ht="78.75" x14ac:dyDescent="0.25">
      <c r="A402" s="16" t="s">
        <v>672</v>
      </c>
      <c r="B402" s="90" t="s">
        <v>639</v>
      </c>
      <c r="C402" s="91"/>
      <c r="D402" s="41">
        <f>D403</f>
        <v>12504.9</v>
      </c>
    </row>
    <row r="403" spans="1:4" s="87" customFormat="1" ht="78.75" x14ac:dyDescent="0.25">
      <c r="A403" s="16" t="s">
        <v>672</v>
      </c>
      <c r="B403" s="90" t="s">
        <v>640</v>
      </c>
      <c r="C403" s="91"/>
      <c r="D403" s="41">
        <f>D404</f>
        <v>12504.9</v>
      </c>
    </row>
    <row r="404" spans="1:4" s="87" customFormat="1" x14ac:dyDescent="0.25">
      <c r="A404" s="16" t="s">
        <v>25</v>
      </c>
      <c r="B404" s="90" t="s">
        <v>640</v>
      </c>
      <c r="C404" s="91">
        <v>800</v>
      </c>
      <c r="D404" s="41">
        <f>'Прилож.3 (Ведомственная 2019)'!E93</f>
        <v>12504.9</v>
      </c>
    </row>
    <row r="405" spans="1:4" ht="17.25" hidden="1" customHeight="1" x14ac:dyDescent="0.25">
      <c r="A405" s="29" t="s">
        <v>511</v>
      </c>
      <c r="B405" s="37" t="s">
        <v>211</v>
      </c>
      <c r="C405" s="90"/>
      <c r="D405" s="42">
        <f>D406+D408+D412+D414+D410</f>
        <v>0</v>
      </c>
    </row>
    <row r="406" spans="1:4" ht="33.4" hidden="1" customHeight="1" x14ac:dyDescent="0.25">
      <c r="A406" s="16" t="s">
        <v>75</v>
      </c>
      <c r="B406" s="90" t="s">
        <v>212</v>
      </c>
      <c r="C406" s="90"/>
      <c r="D406" s="41">
        <f>D407</f>
        <v>0</v>
      </c>
    </row>
    <row r="407" spans="1:4" ht="31.5" hidden="1" x14ac:dyDescent="0.25">
      <c r="A407" s="16" t="s">
        <v>12</v>
      </c>
      <c r="B407" s="90" t="s">
        <v>212</v>
      </c>
      <c r="C407" s="91">
        <v>600</v>
      </c>
      <c r="D407" s="41">
        <f>'Прилож.3 (Ведомственная 2019)'!E682</f>
        <v>0</v>
      </c>
    </row>
    <row r="408" spans="1:4" s="87" customFormat="1" ht="31.5" hidden="1" x14ac:dyDescent="0.25">
      <c r="A408" s="16" t="s">
        <v>578</v>
      </c>
      <c r="B408" s="90" t="s">
        <v>579</v>
      </c>
      <c r="C408" s="91"/>
      <c r="D408" s="41">
        <f>D409</f>
        <v>0</v>
      </c>
    </row>
    <row r="409" spans="1:4" s="87" customFormat="1" ht="31.5" hidden="1" x14ac:dyDescent="0.25">
      <c r="A409" s="16" t="s">
        <v>12</v>
      </c>
      <c r="B409" s="90" t="s">
        <v>580</v>
      </c>
      <c r="C409" s="91">
        <v>600</v>
      </c>
      <c r="D409" s="41">
        <f>'Прилож.3 (Ведомственная 2019)'!E563</f>
        <v>0</v>
      </c>
    </row>
    <row r="410" spans="1:4" s="87" customFormat="1" ht="31.5" hidden="1" x14ac:dyDescent="0.25">
      <c r="A410" s="16" t="s">
        <v>578</v>
      </c>
      <c r="B410" s="90" t="s">
        <v>585</v>
      </c>
      <c r="C410" s="91"/>
      <c r="D410" s="41">
        <f>D411</f>
        <v>0</v>
      </c>
    </row>
    <row r="411" spans="1:4" s="87" customFormat="1" ht="31.5" hidden="1" x14ac:dyDescent="0.25">
      <c r="A411" s="16" t="s">
        <v>12</v>
      </c>
      <c r="B411" s="90" t="s">
        <v>585</v>
      </c>
      <c r="C411" s="91">
        <v>600</v>
      </c>
      <c r="D411" s="41">
        <f>'Прилож.3 (Ведомственная 2019)'!E565</f>
        <v>0</v>
      </c>
    </row>
    <row r="412" spans="1:4" ht="31.5" hidden="1" x14ac:dyDescent="0.25">
      <c r="A412" s="16" t="s">
        <v>125</v>
      </c>
      <c r="B412" s="90" t="s">
        <v>258</v>
      </c>
      <c r="C412" s="90"/>
      <c r="D412" s="41">
        <f>D413</f>
        <v>0</v>
      </c>
    </row>
    <row r="413" spans="1:4" ht="31.5" hidden="1" x14ac:dyDescent="0.25">
      <c r="A413" s="16" t="s">
        <v>12</v>
      </c>
      <c r="B413" s="90" t="s">
        <v>258</v>
      </c>
      <c r="C413" s="91">
        <v>600</v>
      </c>
      <c r="D413" s="41">
        <f>'Прилож.3 (Ведомственная 2019)'!E684</f>
        <v>0</v>
      </c>
    </row>
    <row r="414" spans="1:4" ht="31.5" hidden="1" x14ac:dyDescent="0.25">
      <c r="A414" s="16" t="s">
        <v>273</v>
      </c>
      <c r="B414" s="90" t="s">
        <v>274</v>
      </c>
      <c r="C414" s="91"/>
      <c r="D414" s="41">
        <f>D415</f>
        <v>0</v>
      </c>
    </row>
    <row r="415" spans="1:4" ht="31.5" hidden="1" x14ac:dyDescent="0.25">
      <c r="A415" s="16" t="s">
        <v>12</v>
      </c>
      <c r="B415" s="90" t="s">
        <v>274</v>
      </c>
      <c r="C415" s="91">
        <v>600</v>
      </c>
      <c r="D415" s="41">
        <f>'Прилож.3 (Ведомственная 2019)'!E686</f>
        <v>0</v>
      </c>
    </row>
    <row r="416" spans="1:4" ht="5.25" customHeight="1" x14ac:dyDescent="0.25">
      <c r="A416" s="98"/>
      <c r="B416" s="98"/>
      <c r="C416" s="98"/>
      <c r="D416" s="41"/>
    </row>
    <row r="417" spans="1:4" ht="37.5" customHeight="1" x14ac:dyDescent="0.25">
      <c r="A417" s="115" t="s">
        <v>457</v>
      </c>
      <c r="B417" s="121" t="s">
        <v>213</v>
      </c>
      <c r="C417" s="121"/>
      <c r="D417" s="122">
        <f>D418+D432+D443+D446</f>
        <v>120733.70000000001</v>
      </c>
    </row>
    <row r="418" spans="1:4" ht="21" customHeight="1" x14ac:dyDescent="0.25">
      <c r="A418" s="29" t="s">
        <v>507</v>
      </c>
      <c r="B418" s="37" t="s">
        <v>214</v>
      </c>
      <c r="C418" s="37"/>
      <c r="D418" s="42">
        <f>D419+D422+D427</f>
        <v>48340.700000000004</v>
      </c>
    </row>
    <row r="419" spans="1:4" s="20" customFormat="1" ht="48" customHeight="1" x14ac:dyDescent="0.25">
      <c r="A419" s="88" t="s">
        <v>508</v>
      </c>
      <c r="B419" s="90" t="s">
        <v>215</v>
      </c>
      <c r="C419" s="91"/>
      <c r="D419" s="41">
        <f>D420+D421</f>
        <v>1815.3</v>
      </c>
    </row>
    <row r="420" spans="1:4" s="20" customFormat="1" ht="33" customHeight="1" x14ac:dyDescent="0.25">
      <c r="A420" s="17" t="s">
        <v>133</v>
      </c>
      <c r="B420" s="90" t="s">
        <v>215</v>
      </c>
      <c r="C420" s="91">
        <v>200</v>
      </c>
      <c r="D420" s="41">
        <f>'Прилож.3 (Ведомственная 2019)'!E572</f>
        <v>582.70000000000005</v>
      </c>
    </row>
    <row r="421" spans="1:4" s="20" customFormat="1" ht="17.25" customHeight="1" x14ac:dyDescent="0.25">
      <c r="A421" s="16" t="s">
        <v>25</v>
      </c>
      <c r="B421" s="90" t="s">
        <v>215</v>
      </c>
      <c r="C421" s="91">
        <v>800</v>
      </c>
      <c r="D421" s="41">
        <f>'Прилож.3 (Ведомственная 2019)'!E573</f>
        <v>1232.5999999999999</v>
      </c>
    </row>
    <row r="422" spans="1:4" s="20" customFormat="1" ht="31.7" customHeight="1" x14ac:dyDescent="0.25">
      <c r="A422" s="88" t="s">
        <v>37</v>
      </c>
      <c r="B422" s="90" t="s">
        <v>216</v>
      </c>
      <c r="C422" s="50"/>
      <c r="D422" s="41">
        <f>D423+D424+D425+D426</f>
        <v>12530.1</v>
      </c>
    </row>
    <row r="423" spans="1:4" s="20" customFormat="1" ht="64.5" customHeight="1" x14ac:dyDescent="0.25">
      <c r="A423" s="46" t="s">
        <v>24</v>
      </c>
      <c r="B423" s="90" t="s">
        <v>216</v>
      </c>
      <c r="C423" s="91">
        <v>100</v>
      </c>
      <c r="D423" s="41">
        <f>'Прилож.3 (Ведомственная 2019)'!E575</f>
        <v>12430</v>
      </c>
    </row>
    <row r="424" spans="1:4" s="20" customFormat="1" ht="30.75" customHeight="1" x14ac:dyDescent="0.25">
      <c r="A424" s="17" t="s">
        <v>133</v>
      </c>
      <c r="B424" s="90" t="s">
        <v>216</v>
      </c>
      <c r="C424" s="91">
        <v>200</v>
      </c>
      <c r="D424" s="41">
        <f>'Прилож.3 (Ведомственная 2019)'!E576</f>
        <v>46.5</v>
      </c>
    </row>
    <row r="425" spans="1:4" s="20" customFormat="1" x14ac:dyDescent="0.25">
      <c r="A425" s="88" t="s">
        <v>66</v>
      </c>
      <c r="B425" s="90" t="s">
        <v>216</v>
      </c>
      <c r="C425" s="91">
        <v>300</v>
      </c>
      <c r="D425" s="41">
        <f>'Прилож.3 (Ведомственная 2019)'!E577</f>
        <v>52.9</v>
      </c>
    </row>
    <row r="426" spans="1:4" s="20" customFormat="1" x14ac:dyDescent="0.25">
      <c r="A426" s="16" t="s">
        <v>25</v>
      </c>
      <c r="B426" s="90" t="s">
        <v>216</v>
      </c>
      <c r="C426" s="91">
        <v>800</v>
      </c>
      <c r="D426" s="41">
        <f>'Прилож.3 (Ведомственная 2019)'!E578</f>
        <v>0.7</v>
      </c>
    </row>
    <row r="427" spans="1:4" s="20" customFormat="1" ht="33.75" customHeight="1" x14ac:dyDescent="0.25">
      <c r="A427" s="17" t="s">
        <v>375</v>
      </c>
      <c r="B427" s="90" t="s">
        <v>374</v>
      </c>
      <c r="C427" s="91"/>
      <c r="D427" s="41">
        <f>D428+D429+D431+D430</f>
        <v>33995.300000000003</v>
      </c>
    </row>
    <row r="428" spans="1:4" s="20" customFormat="1" ht="63" x14ac:dyDescent="0.25">
      <c r="A428" s="46" t="s">
        <v>24</v>
      </c>
      <c r="B428" s="90" t="s">
        <v>374</v>
      </c>
      <c r="C428" s="91">
        <v>100</v>
      </c>
      <c r="D428" s="41">
        <f>'Прилож.3 (Ведомственная 2019)'!E580</f>
        <v>31476.799999999999</v>
      </c>
    </row>
    <row r="429" spans="1:4" s="20" customFormat="1" ht="31.5" x14ac:dyDescent="0.25">
      <c r="A429" s="17" t="s">
        <v>133</v>
      </c>
      <c r="B429" s="90" t="s">
        <v>374</v>
      </c>
      <c r="C429" s="91">
        <v>200</v>
      </c>
      <c r="D429" s="41">
        <f>'Прилож.3 (Ведомственная 2019)'!E581</f>
        <v>2500.6999999999998</v>
      </c>
    </row>
    <row r="430" spans="1:4" s="20" customFormat="1" x14ac:dyDescent="0.25">
      <c r="A430" s="17" t="s">
        <v>66</v>
      </c>
      <c r="B430" s="90" t="s">
        <v>374</v>
      </c>
      <c r="C430" s="91">
        <v>300</v>
      </c>
      <c r="D430" s="41">
        <f>'Прилож.3 (Ведомственная 2019)'!E582</f>
        <v>17.8</v>
      </c>
    </row>
    <row r="431" spans="1:4" s="20" customFormat="1" hidden="1" x14ac:dyDescent="0.25">
      <c r="A431" s="16" t="s">
        <v>25</v>
      </c>
      <c r="B431" s="90" t="s">
        <v>374</v>
      </c>
      <c r="C431" s="91">
        <v>800</v>
      </c>
      <c r="D431" s="41">
        <f>'Прилож.3 (Ведомственная 2019)'!E583</f>
        <v>0</v>
      </c>
    </row>
    <row r="432" spans="1:4" s="20" customFormat="1" ht="17.25" customHeight="1" x14ac:dyDescent="0.25">
      <c r="A432" s="29" t="s">
        <v>522</v>
      </c>
      <c r="B432" s="37" t="s">
        <v>217</v>
      </c>
      <c r="C432" s="50"/>
      <c r="D432" s="42">
        <f>D433+D435</f>
        <v>72388</v>
      </c>
    </row>
    <row r="433" spans="1:4" s="20" customFormat="1" ht="15.75" customHeight="1" x14ac:dyDescent="0.25">
      <c r="A433" s="88" t="s">
        <v>68</v>
      </c>
      <c r="B433" s="90" t="s">
        <v>218</v>
      </c>
      <c r="C433" s="50"/>
      <c r="D433" s="41">
        <f>D434</f>
        <v>42074.6</v>
      </c>
    </row>
    <row r="434" spans="1:4" s="20" customFormat="1" ht="16.5" customHeight="1" x14ac:dyDescent="0.25">
      <c r="A434" s="88" t="s">
        <v>90</v>
      </c>
      <c r="B434" s="90" t="s">
        <v>218</v>
      </c>
      <c r="C434" s="91">
        <v>700</v>
      </c>
      <c r="D434" s="41">
        <f>'Прилож.3 (Ведомственная 2019)'!E893+'Прилож.3 (Ведомственная 2019)'!E97</f>
        <v>42074.6</v>
      </c>
    </row>
    <row r="435" spans="1:4" s="20" customFormat="1" ht="31.5" x14ac:dyDescent="0.25">
      <c r="A435" s="88" t="s">
        <v>37</v>
      </c>
      <c r="B435" s="90" t="s">
        <v>340</v>
      </c>
      <c r="C435" s="91"/>
      <c r="D435" s="41">
        <f>D436+D438</f>
        <v>30313.399999999998</v>
      </c>
    </row>
    <row r="436" spans="1:4" s="20" customFormat="1" ht="94.5" x14ac:dyDescent="0.25">
      <c r="A436" s="16" t="s">
        <v>366</v>
      </c>
      <c r="B436" s="90" t="s">
        <v>341</v>
      </c>
      <c r="C436" s="91"/>
      <c r="D436" s="41">
        <f>D437</f>
        <v>7</v>
      </c>
    </row>
    <row r="437" spans="1:4" s="20" customFormat="1" ht="31.5" x14ac:dyDescent="0.25">
      <c r="A437" s="17" t="s">
        <v>133</v>
      </c>
      <c r="B437" s="90" t="s">
        <v>341</v>
      </c>
      <c r="C437" s="91">
        <v>200</v>
      </c>
      <c r="D437" s="41">
        <f>'Прилож.3 (Ведомственная 2019)'!E896</f>
        <v>7</v>
      </c>
    </row>
    <row r="438" spans="1:4" s="20" customFormat="1" ht="31.5" x14ac:dyDescent="0.25">
      <c r="A438" s="88" t="s">
        <v>37</v>
      </c>
      <c r="B438" s="90" t="s">
        <v>219</v>
      </c>
      <c r="C438" s="50"/>
      <c r="D438" s="41">
        <f>D439+D440+D441+D442</f>
        <v>30306.399999999998</v>
      </c>
    </row>
    <row r="439" spans="1:4" ht="61.5" customHeight="1" x14ac:dyDescent="0.25">
      <c r="A439" s="46" t="s">
        <v>24</v>
      </c>
      <c r="B439" s="90" t="s">
        <v>219</v>
      </c>
      <c r="C439" s="91">
        <v>100</v>
      </c>
      <c r="D439" s="41">
        <f>'Прилож.3 (Ведомственная 2019)'!E898</f>
        <v>28693.1</v>
      </c>
    </row>
    <row r="440" spans="1:4" ht="31.5" x14ac:dyDescent="0.25">
      <c r="A440" s="17" t="s">
        <v>133</v>
      </c>
      <c r="B440" s="90" t="s">
        <v>219</v>
      </c>
      <c r="C440" s="91">
        <v>200</v>
      </c>
      <c r="D440" s="41">
        <f>'Прилож.3 (Ведомственная 2019)'!E899</f>
        <v>501.3</v>
      </c>
    </row>
    <row r="441" spans="1:4" s="87" customFormat="1" x14ac:dyDescent="0.25">
      <c r="A441" s="88" t="s">
        <v>66</v>
      </c>
      <c r="B441" s="90" t="s">
        <v>219</v>
      </c>
      <c r="C441" s="91">
        <v>300</v>
      </c>
      <c r="D441" s="41">
        <f>'Прилож.3 (Ведомственная 2019)'!E900</f>
        <v>1112</v>
      </c>
    </row>
    <row r="442" spans="1:4" ht="13.5" hidden="1" customHeight="1" x14ac:dyDescent="0.25">
      <c r="A442" s="16" t="s">
        <v>25</v>
      </c>
      <c r="B442" s="90" t="s">
        <v>219</v>
      </c>
      <c r="C442" s="91">
        <v>800</v>
      </c>
      <c r="D442" s="41">
        <f>'Прилож.3 (Ведомственная 2019)'!E901</f>
        <v>0</v>
      </c>
    </row>
    <row r="443" spans="1:4" ht="47.25" hidden="1" x14ac:dyDescent="0.25">
      <c r="A443" s="29" t="s">
        <v>458</v>
      </c>
      <c r="B443" s="37" t="s">
        <v>220</v>
      </c>
      <c r="C443" s="50"/>
      <c r="D443" s="42">
        <f>D444</f>
        <v>0</v>
      </c>
    </row>
    <row r="444" spans="1:4" ht="47.25" hidden="1" x14ac:dyDescent="0.25">
      <c r="A444" s="88" t="s">
        <v>117</v>
      </c>
      <c r="B444" s="90" t="s">
        <v>221</v>
      </c>
      <c r="C444" s="50"/>
      <c r="D444" s="41">
        <f>D445</f>
        <v>0</v>
      </c>
    </row>
    <row r="445" spans="1:4" ht="31.5" hidden="1" x14ac:dyDescent="0.25">
      <c r="A445" s="17" t="s">
        <v>133</v>
      </c>
      <c r="B445" s="90" t="s">
        <v>221</v>
      </c>
      <c r="C445" s="91">
        <v>200</v>
      </c>
      <c r="D445" s="41">
        <f>'Прилож.3 (Ведомственная 2019)'!E100</f>
        <v>0</v>
      </c>
    </row>
    <row r="446" spans="1:4" ht="17.25" customHeight="1" x14ac:dyDescent="0.25">
      <c r="A446" s="77" t="s">
        <v>459</v>
      </c>
      <c r="B446" s="37" t="s">
        <v>222</v>
      </c>
      <c r="C446" s="90"/>
      <c r="D446" s="42">
        <f>D447+D449+D451</f>
        <v>5</v>
      </c>
    </row>
    <row r="447" spans="1:4" ht="37.5" hidden="1" customHeight="1" x14ac:dyDescent="0.25">
      <c r="A447" s="52" t="s">
        <v>120</v>
      </c>
      <c r="B447" s="90" t="s">
        <v>223</v>
      </c>
      <c r="C447" s="90"/>
      <c r="D447" s="41">
        <f>D448</f>
        <v>0</v>
      </c>
    </row>
    <row r="448" spans="1:4" ht="31.5" hidden="1" x14ac:dyDescent="0.25">
      <c r="A448" s="17" t="s">
        <v>133</v>
      </c>
      <c r="B448" s="90" t="s">
        <v>223</v>
      </c>
      <c r="C448" s="91">
        <v>200</v>
      </c>
      <c r="D448" s="41">
        <f>'Прилож.3 (Ведомственная 2019)'!E103</f>
        <v>0</v>
      </c>
    </row>
    <row r="449" spans="1:4" ht="47.25" hidden="1" x14ac:dyDescent="0.25">
      <c r="A449" s="60" t="s">
        <v>114</v>
      </c>
      <c r="B449" s="90" t="s">
        <v>224</v>
      </c>
      <c r="C449" s="90"/>
      <c r="D449" s="41">
        <f>D450</f>
        <v>0</v>
      </c>
    </row>
    <row r="450" spans="1:4" ht="31.5" hidden="1" x14ac:dyDescent="0.25">
      <c r="A450" s="17" t="s">
        <v>133</v>
      </c>
      <c r="B450" s="90" t="s">
        <v>224</v>
      </c>
      <c r="C450" s="91">
        <v>200</v>
      </c>
      <c r="D450" s="41">
        <f>'Прилож.3 (Ведомственная 2019)'!E105</f>
        <v>0</v>
      </c>
    </row>
    <row r="451" spans="1:4" ht="47.25" x14ac:dyDescent="0.25">
      <c r="A451" s="60" t="s">
        <v>115</v>
      </c>
      <c r="B451" s="90" t="s">
        <v>225</v>
      </c>
      <c r="C451" s="90"/>
      <c r="D451" s="41">
        <f>D452</f>
        <v>5</v>
      </c>
    </row>
    <row r="452" spans="1:4" ht="32.25" customHeight="1" x14ac:dyDescent="0.25">
      <c r="A452" s="17" t="s">
        <v>133</v>
      </c>
      <c r="B452" s="90" t="s">
        <v>225</v>
      </c>
      <c r="C452" s="91">
        <v>200</v>
      </c>
      <c r="D452" s="41">
        <f>'Прилож.3 (Ведомственная 2019)'!E107</f>
        <v>5</v>
      </c>
    </row>
    <row r="453" spans="1:4" ht="6" customHeight="1" x14ac:dyDescent="0.25">
      <c r="A453" s="98"/>
      <c r="B453" s="98"/>
      <c r="C453" s="98"/>
      <c r="D453" s="41"/>
    </row>
    <row r="454" spans="1:4" ht="48" customHeight="1" x14ac:dyDescent="0.25">
      <c r="A454" s="115" t="s">
        <v>446</v>
      </c>
      <c r="B454" s="121" t="s">
        <v>271</v>
      </c>
      <c r="C454" s="121"/>
      <c r="D454" s="122">
        <f>D455+D510+D531+D545+D550</f>
        <v>411291.89999999997</v>
      </c>
    </row>
    <row r="455" spans="1:4" ht="31.7" customHeight="1" x14ac:dyDescent="0.25">
      <c r="A455" s="35" t="s">
        <v>447</v>
      </c>
      <c r="B455" s="37" t="s">
        <v>272</v>
      </c>
      <c r="C455" s="66"/>
      <c r="D455" s="42">
        <f>D456+D473+D486+D489+D499+D504</f>
        <v>133140.09999999998</v>
      </c>
    </row>
    <row r="456" spans="1:4" ht="31.5" x14ac:dyDescent="0.25">
      <c r="A456" s="33" t="s">
        <v>77</v>
      </c>
      <c r="B456" s="90" t="s">
        <v>277</v>
      </c>
      <c r="C456" s="61"/>
      <c r="D456" s="41">
        <f>D457+D462+D465+D467+D469+D471</f>
        <v>33300</v>
      </c>
    </row>
    <row r="457" spans="1:4" x14ac:dyDescent="0.25">
      <c r="A457" s="16" t="s">
        <v>291</v>
      </c>
      <c r="B457" s="90" t="s">
        <v>303</v>
      </c>
      <c r="C457" s="61"/>
      <c r="D457" s="41">
        <f>D458+D459+D460+D461</f>
        <v>33300</v>
      </c>
    </row>
    <row r="458" spans="1:4" ht="31.5" hidden="1" x14ac:dyDescent="0.25">
      <c r="A458" s="16" t="s">
        <v>133</v>
      </c>
      <c r="B458" s="90" t="s">
        <v>303</v>
      </c>
      <c r="C458" s="91">
        <v>200</v>
      </c>
      <c r="D458" s="41">
        <f>'Прилож.3 (Ведомственная 2019)'!E241</f>
        <v>0</v>
      </c>
    </row>
    <row r="459" spans="1:4" ht="31.5" hidden="1" x14ac:dyDescent="0.25">
      <c r="A459" s="16" t="s">
        <v>43</v>
      </c>
      <c r="B459" s="90" t="s">
        <v>303</v>
      </c>
      <c r="C459" s="91">
        <v>400</v>
      </c>
      <c r="D459" s="41">
        <f>'Прилож.3 (Ведомственная 2019)'!E242</f>
        <v>0</v>
      </c>
    </row>
    <row r="460" spans="1:4" ht="31.5" hidden="1" x14ac:dyDescent="0.25">
      <c r="A460" s="16" t="s">
        <v>12</v>
      </c>
      <c r="B460" s="90" t="s">
        <v>303</v>
      </c>
      <c r="C460" s="91">
        <v>600</v>
      </c>
      <c r="D460" s="41">
        <f>'Прилож.3 (Ведомственная 2019)'!E243</f>
        <v>0</v>
      </c>
    </row>
    <row r="461" spans="1:4" x14ac:dyDescent="0.25">
      <c r="A461" s="16" t="s">
        <v>25</v>
      </c>
      <c r="B461" s="90" t="s">
        <v>303</v>
      </c>
      <c r="C461" s="91">
        <v>800</v>
      </c>
      <c r="D461" s="41">
        <f>'Прилож.3 (Ведомственная 2019)'!E244+'Прилож.3 (Ведомственная 2019)'!E588</f>
        <v>33300</v>
      </c>
    </row>
    <row r="462" spans="1:4" ht="31.5" hidden="1" x14ac:dyDescent="0.25">
      <c r="A462" s="185" t="s">
        <v>385</v>
      </c>
      <c r="B462" s="90" t="s">
        <v>386</v>
      </c>
      <c r="C462" s="91"/>
      <c r="D462" s="41">
        <f>D463+D464</f>
        <v>0</v>
      </c>
    </row>
    <row r="463" spans="1:4" ht="31.5" hidden="1" x14ac:dyDescent="0.25">
      <c r="A463" s="16" t="s">
        <v>133</v>
      </c>
      <c r="B463" s="90" t="s">
        <v>386</v>
      </c>
      <c r="C463" s="91">
        <v>200</v>
      </c>
      <c r="D463" s="41">
        <f>'Прилож.3 (Ведомственная 2019)'!E246</f>
        <v>0</v>
      </c>
    </row>
    <row r="464" spans="1:4" s="87" customFormat="1" ht="31.5" hidden="1" x14ac:dyDescent="0.25">
      <c r="A464" s="16" t="s">
        <v>12</v>
      </c>
      <c r="B464" s="90" t="s">
        <v>386</v>
      </c>
      <c r="C464" s="91">
        <v>600</v>
      </c>
      <c r="D464" s="41">
        <f>'Прилож.3 (Ведомственная 2019)'!E247</f>
        <v>0</v>
      </c>
    </row>
    <row r="465" spans="1:4" s="87" customFormat="1" ht="31.5" hidden="1" x14ac:dyDescent="0.25">
      <c r="A465" s="86" t="s">
        <v>379</v>
      </c>
      <c r="B465" s="90" t="s">
        <v>380</v>
      </c>
      <c r="C465" s="91"/>
      <c r="D465" s="41">
        <f>D466</f>
        <v>0</v>
      </c>
    </row>
    <row r="466" spans="1:4" s="87" customFormat="1" ht="31.5" hidden="1" x14ac:dyDescent="0.25">
      <c r="A466" s="86" t="s">
        <v>12</v>
      </c>
      <c r="B466" s="90" t="s">
        <v>380</v>
      </c>
      <c r="C466" s="91">
        <v>600</v>
      </c>
      <c r="D466" s="41">
        <f>'Прилож.3 (Ведомственная 2019)'!E691</f>
        <v>0</v>
      </c>
    </row>
    <row r="467" spans="1:4" ht="110.25" hidden="1" x14ac:dyDescent="0.25">
      <c r="A467" s="16" t="s">
        <v>121</v>
      </c>
      <c r="B467" s="90" t="s">
        <v>319</v>
      </c>
      <c r="C467" s="91"/>
      <c r="D467" s="41">
        <f>D468</f>
        <v>0</v>
      </c>
    </row>
    <row r="468" spans="1:4" ht="31.5" hidden="1" x14ac:dyDescent="0.25">
      <c r="A468" s="16" t="s">
        <v>133</v>
      </c>
      <c r="B468" s="90" t="s">
        <v>319</v>
      </c>
      <c r="C468" s="91">
        <v>200</v>
      </c>
      <c r="D468" s="41">
        <f>'Прилож.3 (Ведомственная 2019)'!E249</f>
        <v>0</v>
      </c>
    </row>
    <row r="469" spans="1:4" ht="31.5" hidden="1" x14ac:dyDescent="0.25">
      <c r="A469" s="16" t="s">
        <v>470</v>
      </c>
      <c r="B469" s="90" t="s">
        <v>360</v>
      </c>
      <c r="C469" s="91"/>
      <c r="D469" s="41">
        <f>D470</f>
        <v>0</v>
      </c>
    </row>
    <row r="470" spans="1:4" ht="31.7" hidden="1" customHeight="1" x14ac:dyDescent="0.25">
      <c r="A470" s="16" t="s">
        <v>133</v>
      </c>
      <c r="B470" s="90" t="s">
        <v>360</v>
      </c>
      <c r="C470" s="91">
        <v>200</v>
      </c>
      <c r="D470" s="41">
        <f>'Прилож.3 (Ведомственная 2019)'!E251</f>
        <v>0</v>
      </c>
    </row>
    <row r="471" spans="1:4" ht="31.5" hidden="1" x14ac:dyDescent="0.25">
      <c r="A471" s="16" t="s">
        <v>392</v>
      </c>
      <c r="B471" s="90" t="s">
        <v>391</v>
      </c>
      <c r="C471" s="91"/>
      <c r="D471" s="41">
        <f>D472</f>
        <v>0</v>
      </c>
    </row>
    <row r="472" spans="1:4" ht="31.5" hidden="1" x14ac:dyDescent="0.25">
      <c r="A472" s="16" t="s">
        <v>133</v>
      </c>
      <c r="B472" s="90" t="s">
        <v>391</v>
      </c>
      <c r="C472" s="91">
        <v>200</v>
      </c>
      <c r="D472" s="41">
        <f>'Прилож.3 (Ведомственная 2019)'!E253</f>
        <v>0</v>
      </c>
    </row>
    <row r="473" spans="1:4" ht="31.5" x14ac:dyDescent="0.25">
      <c r="A473" s="33" t="s">
        <v>78</v>
      </c>
      <c r="B473" s="90" t="s">
        <v>278</v>
      </c>
      <c r="C473" s="61"/>
      <c r="D473" s="41">
        <f>D474+D476+D480+D482+D484</f>
        <v>46875.4</v>
      </c>
    </row>
    <row r="474" spans="1:4" s="87" customFormat="1" ht="110.25" x14ac:dyDescent="0.25">
      <c r="A474" s="52" t="s">
        <v>121</v>
      </c>
      <c r="B474" s="90" t="s">
        <v>387</v>
      </c>
      <c r="C474" s="91"/>
      <c r="D474" s="41">
        <f>D475</f>
        <v>2613.6000000000004</v>
      </c>
    </row>
    <row r="475" spans="1:4" s="87" customFormat="1" ht="31.5" x14ac:dyDescent="0.25">
      <c r="A475" s="16" t="s">
        <v>133</v>
      </c>
      <c r="B475" s="90" t="s">
        <v>387</v>
      </c>
      <c r="C475" s="91">
        <v>200</v>
      </c>
      <c r="D475" s="41">
        <f>'Прилож.3 (Ведомственная 2019)'!E256</f>
        <v>2613.6000000000004</v>
      </c>
    </row>
    <row r="476" spans="1:4" x14ac:dyDescent="0.25">
      <c r="A476" s="16" t="s">
        <v>291</v>
      </c>
      <c r="B476" s="90" t="s">
        <v>304</v>
      </c>
      <c r="C476" s="61"/>
      <c r="D476" s="41">
        <f>D477+D478+D479</f>
        <v>246.3</v>
      </c>
    </row>
    <row r="477" spans="1:4" ht="33.75" hidden="1" customHeight="1" x14ac:dyDescent="0.25">
      <c r="A477" s="16" t="s">
        <v>133</v>
      </c>
      <c r="B477" s="90" t="s">
        <v>304</v>
      </c>
      <c r="C477" s="91">
        <v>200</v>
      </c>
      <c r="D477" s="41">
        <f>'Прилож.3 (Ведомственная 2019)'!E258+'Прилож.3 (Ведомственная 2019)'!E591</f>
        <v>0</v>
      </c>
    </row>
    <row r="478" spans="1:4" s="87" customFormat="1" ht="33.75" customHeight="1" x14ac:dyDescent="0.25">
      <c r="A478" s="16" t="s">
        <v>43</v>
      </c>
      <c r="B478" s="90" t="s">
        <v>304</v>
      </c>
      <c r="C478" s="91">
        <v>400</v>
      </c>
      <c r="D478" s="41">
        <f>'Прилож.3 (Ведомственная 2019)'!E259</f>
        <v>63.8</v>
      </c>
    </row>
    <row r="479" spans="1:4" s="87" customFormat="1" ht="21.75" customHeight="1" x14ac:dyDescent="0.25">
      <c r="A479" s="16" t="s">
        <v>25</v>
      </c>
      <c r="B479" s="90" t="s">
        <v>304</v>
      </c>
      <c r="C479" s="91">
        <v>800</v>
      </c>
      <c r="D479" s="41">
        <f>'Прилож.3 (Ведомственная 2019)'!E260</f>
        <v>182.5</v>
      </c>
    </row>
    <row r="480" spans="1:4" ht="114" hidden="1" customHeight="1" x14ac:dyDescent="0.25">
      <c r="A480" s="185" t="s">
        <v>121</v>
      </c>
      <c r="B480" s="90" t="s">
        <v>388</v>
      </c>
      <c r="C480" s="91"/>
      <c r="D480" s="41">
        <f>D481</f>
        <v>0</v>
      </c>
    </row>
    <row r="481" spans="1:4" ht="33.75" hidden="1" customHeight="1" x14ac:dyDescent="0.25">
      <c r="A481" s="16" t="s">
        <v>133</v>
      </c>
      <c r="B481" s="90" t="s">
        <v>388</v>
      </c>
      <c r="C481" s="91">
        <v>200</v>
      </c>
      <c r="D481" s="41">
        <f>'Прилож.3 (Ведомственная 2019)'!E262</f>
        <v>0</v>
      </c>
    </row>
    <row r="482" spans="1:4" ht="33.75" hidden="1" customHeight="1" x14ac:dyDescent="0.25">
      <c r="A482" s="16" t="s">
        <v>394</v>
      </c>
      <c r="B482" s="90" t="s">
        <v>393</v>
      </c>
      <c r="C482" s="91"/>
      <c r="D482" s="41">
        <f>D483</f>
        <v>0</v>
      </c>
    </row>
    <row r="483" spans="1:4" ht="33.75" hidden="1" customHeight="1" x14ac:dyDescent="0.25">
      <c r="A483" s="16" t="s">
        <v>133</v>
      </c>
      <c r="B483" s="90" t="s">
        <v>393</v>
      </c>
      <c r="C483" s="91">
        <v>200</v>
      </c>
      <c r="D483" s="41">
        <f>'Прилож.3 (Ведомственная 2019)'!E264</f>
        <v>0</v>
      </c>
    </row>
    <row r="484" spans="1:4" s="87" customFormat="1" ht="33.75" customHeight="1" x14ac:dyDescent="0.25">
      <c r="A484" s="16" t="s">
        <v>609</v>
      </c>
      <c r="B484" s="90" t="s">
        <v>608</v>
      </c>
      <c r="C484" s="91"/>
      <c r="D484" s="41">
        <f>D485</f>
        <v>44015.5</v>
      </c>
    </row>
    <row r="485" spans="1:4" s="87" customFormat="1" ht="33.75" customHeight="1" x14ac:dyDescent="0.25">
      <c r="A485" s="16" t="s">
        <v>133</v>
      </c>
      <c r="B485" s="90" t="s">
        <v>608</v>
      </c>
      <c r="C485" s="91">
        <v>200</v>
      </c>
      <c r="D485" s="41">
        <f>'Прилож.3 (Ведомственная 2019)'!E266</f>
        <v>44015.5</v>
      </c>
    </row>
    <row r="486" spans="1:4" s="87" customFormat="1" ht="33.75" hidden="1" customHeight="1" x14ac:dyDescent="0.25">
      <c r="A486" s="16" t="s">
        <v>413</v>
      </c>
      <c r="B486" s="90" t="s">
        <v>414</v>
      </c>
      <c r="C486" s="90"/>
      <c r="D486" s="41">
        <f>D487</f>
        <v>0</v>
      </c>
    </row>
    <row r="487" spans="1:4" s="87" customFormat="1" ht="36.950000000000003" hidden="1" customHeight="1" x14ac:dyDescent="0.25">
      <c r="A487" s="16" t="s">
        <v>413</v>
      </c>
      <c r="B487" s="90" t="s">
        <v>415</v>
      </c>
      <c r="C487" s="91"/>
      <c r="D487" s="41">
        <f>D488</f>
        <v>0</v>
      </c>
    </row>
    <row r="488" spans="1:4" s="87" customFormat="1" ht="33.75" hidden="1" customHeight="1" x14ac:dyDescent="0.25">
      <c r="A488" s="16" t="s">
        <v>133</v>
      </c>
      <c r="B488" s="90" t="s">
        <v>415</v>
      </c>
      <c r="C488" s="91">
        <v>200</v>
      </c>
      <c r="D488" s="41">
        <f>'Прилож.3 (Ведомственная 2019)'!E269</f>
        <v>0</v>
      </c>
    </row>
    <row r="489" spans="1:4" ht="33.75" customHeight="1" x14ac:dyDescent="0.25">
      <c r="A489" s="33" t="s">
        <v>79</v>
      </c>
      <c r="B489" s="90" t="s">
        <v>279</v>
      </c>
      <c r="C489" s="61"/>
      <c r="D489" s="41">
        <f>D490+D492+D497</f>
        <v>21917.800000000003</v>
      </c>
    </row>
    <row r="490" spans="1:4" ht="64.5" hidden="1" customHeight="1" x14ac:dyDescent="0.25">
      <c r="A490" s="16" t="s">
        <v>327</v>
      </c>
      <c r="B490" s="90" t="s">
        <v>280</v>
      </c>
      <c r="C490" s="91"/>
      <c r="D490" s="41">
        <f>D491</f>
        <v>0</v>
      </c>
    </row>
    <row r="491" spans="1:4" ht="33.75" hidden="1" customHeight="1" x14ac:dyDescent="0.25">
      <c r="A491" s="17" t="s">
        <v>133</v>
      </c>
      <c r="B491" s="90" t="s">
        <v>280</v>
      </c>
      <c r="C491" s="91">
        <v>200</v>
      </c>
      <c r="D491" s="41">
        <f>'Прилож.3 (Ведомственная 2019)'!E272</f>
        <v>0</v>
      </c>
    </row>
    <row r="492" spans="1:4" ht="22.7" customHeight="1" x14ac:dyDescent="0.25">
      <c r="A492" s="16" t="s">
        <v>291</v>
      </c>
      <c r="B492" s="90" t="s">
        <v>305</v>
      </c>
      <c r="C492" s="61"/>
      <c r="D492" s="41">
        <f>D493+D494+D495+D496</f>
        <v>21817.600000000002</v>
      </c>
    </row>
    <row r="493" spans="1:4" ht="63" x14ac:dyDescent="0.25">
      <c r="A493" s="46" t="s">
        <v>24</v>
      </c>
      <c r="B493" s="90" t="s">
        <v>305</v>
      </c>
      <c r="C493" s="91">
        <v>100</v>
      </c>
      <c r="D493" s="41">
        <f>'Прилож.3 (Ведомственная 2019)'!E274</f>
        <v>19855.900000000001</v>
      </c>
    </row>
    <row r="494" spans="1:4" ht="31.5" x14ac:dyDescent="0.25">
      <c r="A494" s="16" t="s">
        <v>133</v>
      </c>
      <c r="B494" s="90" t="s">
        <v>305</v>
      </c>
      <c r="C494" s="91">
        <v>200</v>
      </c>
      <c r="D494" s="41">
        <f>'Прилож.3 (Ведомственная 2019)'!E275</f>
        <v>443.3</v>
      </c>
    </row>
    <row r="495" spans="1:4" s="87" customFormat="1" ht="31.5" x14ac:dyDescent="0.25">
      <c r="A495" s="16" t="s">
        <v>12</v>
      </c>
      <c r="B495" s="90" t="s">
        <v>305</v>
      </c>
      <c r="C495" s="91">
        <v>600</v>
      </c>
      <c r="D495" s="41">
        <f>'Прилож.3 (Ведомственная 2019)'!E276</f>
        <v>1312</v>
      </c>
    </row>
    <row r="496" spans="1:4" x14ac:dyDescent="0.25">
      <c r="A496" s="16" t="s">
        <v>25</v>
      </c>
      <c r="B496" s="90" t="s">
        <v>305</v>
      </c>
      <c r="C496" s="91">
        <v>800</v>
      </c>
      <c r="D496" s="40">
        <f>'Прилож.3 (Ведомственная 2019)'!E277</f>
        <v>206.4</v>
      </c>
    </row>
    <row r="497" spans="1:4" s="87" customFormat="1" ht="31.5" x14ac:dyDescent="0.25">
      <c r="A497" s="17" t="s">
        <v>618</v>
      </c>
      <c r="B497" s="90" t="s">
        <v>676</v>
      </c>
      <c r="C497" s="91"/>
      <c r="D497" s="40">
        <f>D498</f>
        <v>100.2</v>
      </c>
    </row>
    <row r="498" spans="1:4" s="87" customFormat="1" ht="31.5" x14ac:dyDescent="0.25">
      <c r="A498" s="17" t="s">
        <v>133</v>
      </c>
      <c r="B498" s="90" t="s">
        <v>676</v>
      </c>
      <c r="C498" s="91">
        <v>200</v>
      </c>
      <c r="D498" s="40">
        <f>'Прилож.3 (Ведомственная 2019)'!E279</f>
        <v>100.2</v>
      </c>
    </row>
    <row r="499" spans="1:4" s="87" customFormat="1" ht="47.25" x14ac:dyDescent="0.25">
      <c r="A499" s="16" t="s">
        <v>400</v>
      </c>
      <c r="B499" s="90" t="s">
        <v>399</v>
      </c>
      <c r="C499" s="91"/>
      <c r="D499" s="41">
        <f>D500+D502</f>
        <v>711.4</v>
      </c>
    </row>
    <row r="500" spans="1:4" s="87" customFormat="1" x14ac:dyDescent="0.25">
      <c r="A500" s="16" t="s">
        <v>291</v>
      </c>
      <c r="B500" s="90" t="s">
        <v>436</v>
      </c>
      <c r="C500" s="91"/>
      <c r="D500" s="41">
        <f>D501</f>
        <v>711.4</v>
      </c>
    </row>
    <row r="501" spans="1:4" s="87" customFormat="1" ht="31.5" x14ac:dyDescent="0.25">
      <c r="A501" s="16" t="s">
        <v>133</v>
      </c>
      <c r="B501" s="90" t="s">
        <v>436</v>
      </c>
      <c r="C501" s="91">
        <v>200</v>
      </c>
      <c r="D501" s="41">
        <f>'Прилож.3 (Ведомственная 2019)'!E112</f>
        <v>711.4</v>
      </c>
    </row>
    <row r="502" spans="1:4" s="87" customFormat="1" ht="47.25" hidden="1" x14ac:dyDescent="0.25">
      <c r="A502" s="16" t="s">
        <v>400</v>
      </c>
      <c r="B502" s="90" t="s">
        <v>401</v>
      </c>
      <c r="C502" s="91"/>
      <c r="D502" s="41">
        <f>D503</f>
        <v>0</v>
      </c>
    </row>
    <row r="503" spans="1:4" s="87" customFormat="1" ht="31.5" hidden="1" x14ac:dyDescent="0.25">
      <c r="A503" s="16" t="s">
        <v>133</v>
      </c>
      <c r="B503" s="90" t="s">
        <v>401</v>
      </c>
      <c r="C503" s="91">
        <v>200</v>
      </c>
      <c r="D503" s="41">
        <f>'Прилож.3 (Ведомственная 2019)'!E114</f>
        <v>0</v>
      </c>
    </row>
    <row r="504" spans="1:4" s="87" customFormat="1" ht="31.5" x14ac:dyDescent="0.25">
      <c r="A504" s="33" t="s">
        <v>37</v>
      </c>
      <c r="B504" s="90" t="s">
        <v>677</v>
      </c>
      <c r="C504" s="91"/>
      <c r="D504" s="41">
        <f>D505</f>
        <v>30335.5</v>
      </c>
    </row>
    <row r="505" spans="1:4" ht="31.5" x14ac:dyDescent="0.25">
      <c r="A505" s="33" t="s">
        <v>37</v>
      </c>
      <c r="B505" s="90" t="s">
        <v>313</v>
      </c>
      <c r="C505" s="61"/>
      <c r="D505" s="41">
        <f>D506+D507+D508+D509</f>
        <v>30335.5</v>
      </c>
    </row>
    <row r="506" spans="1:4" ht="63" x14ac:dyDescent="0.25">
      <c r="A506" s="46" t="s">
        <v>24</v>
      </c>
      <c r="B506" s="90" t="s">
        <v>313</v>
      </c>
      <c r="C506" s="91">
        <v>100</v>
      </c>
      <c r="D506" s="41">
        <f>'Прилож.3 (Ведомственная 2019)'!E282</f>
        <v>28701.9</v>
      </c>
    </row>
    <row r="507" spans="1:4" ht="33.75" customHeight="1" x14ac:dyDescent="0.25">
      <c r="A507" s="16" t="s">
        <v>133</v>
      </c>
      <c r="B507" s="90" t="s">
        <v>313</v>
      </c>
      <c r="C507" s="91">
        <v>200</v>
      </c>
      <c r="D507" s="41">
        <f>'Прилож.3 (Ведомственная 2019)'!E283</f>
        <v>1506.6</v>
      </c>
    </row>
    <row r="508" spans="1:4" s="87" customFormat="1" x14ac:dyDescent="0.25">
      <c r="A508" s="16" t="s">
        <v>66</v>
      </c>
      <c r="B508" s="90" t="s">
        <v>313</v>
      </c>
      <c r="C508" s="91">
        <v>300</v>
      </c>
      <c r="D508" s="41">
        <f>'Прилож.3 (Ведомственная 2019)'!E284</f>
        <v>1.8</v>
      </c>
    </row>
    <row r="509" spans="1:4" x14ac:dyDescent="0.25">
      <c r="A509" s="16" t="s">
        <v>25</v>
      </c>
      <c r="B509" s="90" t="s">
        <v>313</v>
      </c>
      <c r="C509" s="91">
        <v>800</v>
      </c>
      <c r="D509" s="41">
        <f>'Прилож.3 (Ведомственная 2019)'!E285</f>
        <v>125.2</v>
      </c>
    </row>
    <row r="510" spans="1:4" x14ac:dyDescent="0.25">
      <c r="A510" s="35" t="s">
        <v>471</v>
      </c>
      <c r="B510" s="37" t="s">
        <v>281</v>
      </c>
      <c r="C510" s="61"/>
      <c r="D510" s="42">
        <f>D511+D520+D528</f>
        <v>254283.09999999998</v>
      </c>
    </row>
    <row r="511" spans="1:4" ht="30.75" customHeight="1" x14ac:dyDescent="0.25">
      <c r="A511" s="33" t="s">
        <v>314</v>
      </c>
      <c r="B511" s="90" t="s">
        <v>282</v>
      </c>
      <c r="C511" s="61"/>
      <c r="D511" s="41">
        <f>D512+D516+D518</f>
        <v>253766.8</v>
      </c>
    </row>
    <row r="512" spans="1:4" ht="19.5" customHeight="1" x14ac:dyDescent="0.25">
      <c r="A512" s="16" t="s">
        <v>291</v>
      </c>
      <c r="B512" s="90" t="s">
        <v>306</v>
      </c>
      <c r="C512" s="61"/>
      <c r="D512" s="41">
        <f>D513+D514+D515</f>
        <v>184402.9</v>
      </c>
    </row>
    <row r="513" spans="1:4" s="87" customFormat="1" ht="35.25" customHeight="1" x14ac:dyDescent="0.25">
      <c r="A513" s="16" t="s">
        <v>133</v>
      </c>
      <c r="B513" s="90" t="s">
        <v>306</v>
      </c>
      <c r="C513" s="91">
        <v>200</v>
      </c>
      <c r="D513" s="41">
        <f>'Прилож.3 (Ведомственная 2019)'!E289</f>
        <v>1543.8</v>
      </c>
    </row>
    <row r="514" spans="1:4" ht="31.5" x14ac:dyDescent="0.25">
      <c r="A514" s="16" t="s">
        <v>12</v>
      </c>
      <c r="B514" s="90" t="s">
        <v>306</v>
      </c>
      <c r="C514" s="91">
        <v>600</v>
      </c>
      <c r="D514" s="41">
        <f>'Прилож.3 (Ведомственная 2019)'!E290</f>
        <v>182186.2</v>
      </c>
    </row>
    <row r="515" spans="1:4" s="87" customFormat="1" x14ac:dyDescent="0.25">
      <c r="A515" s="16" t="s">
        <v>25</v>
      </c>
      <c r="B515" s="90" t="s">
        <v>306</v>
      </c>
      <c r="C515" s="91">
        <v>800</v>
      </c>
      <c r="D515" s="41">
        <f>'Прилож.3 (Ведомственная 2019)'!E291</f>
        <v>672.9</v>
      </c>
    </row>
    <row r="516" spans="1:4" ht="31.5" x14ac:dyDescent="0.25">
      <c r="A516" s="16" t="s">
        <v>119</v>
      </c>
      <c r="B516" s="90" t="s">
        <v>318</v>
      </c>
      <c r="C516" s="91"/>
      <c r="D516" s="41">
        <f>D517</f>
        <v>44245.4</v>
      </c>
    </row>
    <row r="517" spans="1:4" ht="31.5" x14ac:dyDescent="0.25">
      <c r="A517" s="16" t="s">
        <v>12</v>
      </c>
      <c r="B517" s="90" t="s">
        <v>318</v>
      </c>
      <c r="C517" s="91">
        <v>600</v>
      </c>
      <c r="D517" s="41">
        <f>'Прилож.3 (Ведомственная 2019)'!E293</f>
        <v>44245.4</v>
      </c>
    </row>
    <row r="518" spans="1:4" s="87" customFormat="1" ht="31.5" x14ac:dyDescent="0.25">
      <c r="A518" s="17" t="s">
        <v>618</v>
      </c>
      <c r="B518" s="195" t="s">
        <v>702</v>
      </c>
      <c r="C518" s="91"/>
      <c r="D518" s="41">
        <f>D519</f>
        <v>25118.5</v>
      </c>
    </row>
    <row r="519" spans="1:4" s="87" customFormat="1" ht="31.5" x14ac:dyDescent="0.25">
      <c r="A519" s="16" t="s">
        <v>12</v>
      </c>
      <c r="B519" s="195" t="s">
        <v>702</v>
      </c>
      <c r="C519" s="91">
        <v>600</v>
      </c>
      <c r="D519" s="41">
        <f>'Прилож.3 (Ведомственная 2019)'!E295</f>
        <v>25118.5</v>
      </c>
    </row>
    <row r="520" spans="1:4" s="87" customFormat="1" ht="37.5" customHeight="1" x14ac:dyDescent="0.25">
      <c r="A520" s="16" t="s">
        <v>524</v>
      </c>
      <c r="B520" s="90" t="s">
        <v>525</v>
      </c>
      <c r="C520" s="91"/>
      <c r="D520" s="41">
        <f>D521+D525+D523</f>
        <v>500</v>
      </c>
    </row>
    <row r="521" spans="1:4" ht="33.75" hidden="1" customHeight="1" x14ac:dyDescent="0.25">
      <c r="A521" s="16" t="s">
        <v>291</v>
      </c>
      <c r="B521" s="90" t="s">
        <v>526</v>
      </c>
      <c r="C521" s="61"/>
      <c r="D521" s="41">
        <f>D522</f>
        <v>0</v>
      </c>
    </row>
    <row r="522" spans="1:4" ht="37.5" hidden="1" customHeight="1" x14ac:dyDescent="0.25">
      <c r="A522" s="16" t="s">
        <v>133</v>
      </c>
      <c r="B522" s="90" t="s">
        <v>526</v>
      </c>
      <c r="C522" s="91">
        <v>200</v>
      </c>
      <c r="D522" s="41">
        <f>'Прилож.3 (Ведомственная 2019)'!E298</f>
        <v>0</v>
      </c>
    </row>
    <row r="523" spans="1:4" s="87" customFormat="1" ht="81.75" customHeight="1" x14ac:dyDescent="0.25">
      <c r="A523" s="16" t="s">
        <v>643</v>
      </c>
      <c r="B523" s="90" t="s">
        <v>642</v>
      </c>
      <c r="C523" s="91"/>
      <c r="D523" s="41">
        <f>D524</f>
        <v>5</v>
      </c>
    </row>
    <row r="524" spans="1:4" s="87" customFormat="1" ht="31.5" x14ac:dyDescent="0.25">
      <c r="A524" s="16" t="s">
        <v>12</v>
      </c>
      <c r="B524" s="90" t="s">
        <v>642</v>
      </c>
      <c r="C524" s="91">
        <v>600</v>
      </c>
      <c r="D524" s="41">
        <f>'Прилож.3 (Ведомственная 2019)'!E300</f>
        <v>5</v>
      </c>
    </row>
    <row r="525" spans="1:4" s="87" customFormat="1" ht="36" customHeight="1" x14ac:dyDescent="0.25">
      <c r="A525" s="16" t="s">
        <v>611</v>
      </c>
      <c r="B525" s="90" t="s">
        <v>610</v>
      </c>
      <c r="C525" s="91"/>
      <c r="D525" s="41">
        <f>D526+D527</f>
        <v>495</v>
      </c>
    </row>
    <row r="526" spans="1:4" s="87" customFormat="1" ht="31.5" hidden="1" x14ac:dyDescent="0.25">
      <c r="A526" s="16" t="s">
        <v>133</v>
      </c>
      <c r="B526" s="90" t="s">
        <v>610</v>
      </c>
      <c r="C526" s="91">
        <v>200</v>
      </c>
      <c r="D526" s="41">
        <f>'Прилож.3 (Ведомственная 2019)'!E302</f>
        <v>0</v>
      </c>
    </row>
    <row r="527" spans="1:4" s="87" customFormat="1" ht="31.5" x14ac:dyDescent="0.25">
      <c r="A527" s="16" t="s">
        <v>12</v>
      </c>
      <c r="B527" s="90" t="s">
        <v>610</v>
      </c>
      <c r="C527" s="91">
        <v>600</v>
      </c>
      <c r="D527" s="41">
        <f>'Прилож.3 (Ведомственная 2019)'!E303</f>
        <v>495</v>
      </c>
    </row>
    <row r="528" spans="1:4" ht="31.5" x14ac:dyDescent="0.25">
      <c r="A528" s="88" t="s">
        <v>80</v>
      </c>
      <c r="B528" s="90" t="s">
        <v>283</v>
      </c>
      <c r="C528" s="61"/>
      <c r="D528" s="41">
        <f>D529+D530</f>
        <v>16.299999999999997</v>
      </c>
    </row>
    <row r="529" spans="1:4" ht="31.5" x14ac:dyDescent="0.25">
      <c r="A529" s="17" t="s">
        <v>133</v>
      </c>
      <c r="B529" s="90" t="s">
        <v>283</v>
      </c>
      <c r="C529" s="91">
        <v>200</v>
      </c>
      <c r="D529" s="41">
        <f>'Прилож.3 (Ведомственная 2019)'!E305</f>
        <v>16.299999999999997</v>
      </c>
    </row>
    <row r="530" spans="1:4" hidden="1" x14ac:dyDescent="0.25">
      <c r="A530" s="16" t="s">
        <v>25</v>
      </c>
      <c r="B530" s="90" t="s">
        <v>283</v>
      </c>
      <c r="C530" s="91">
        <v>800</v>
      </c>
      <c r="D530" s="41">
        <f>'Прилож.3 (Ведомственная 2019)'!E306</f>
        <v>0</v>
      </c>
    </row>
    <row r="531" spans="1:4" ht="31.5" x14ac:dyDescent="0.25">
      <c r="A531" s="29" t="s">
        <v>472</v>
      </c>
      <c r="B531" s="37" t="s">
        <v>290</v>
      </c>
      <c r="C531" s="61"/>
      <c r="D531" s="42">
        <f>D532+D539+D541+D543</f>
        <v>9325.9</v>
      </c>
    </row>
    <row r="532" spans="1:4" ht="31.5" x14ac:dyDescent="0.25">
      <c r="A532" s="16" t="s">
        <v>316</v>
      </c>
      <c r="B532" s="90" t="s">
        <v>284</v>
      </c>
      <c r="C532" s="91"/>
      <c r="D532" s="41">
        <f>D533+D537</f>
        <v>9325.9</v>
      </c>
    </row>
    <row r="533" spans="1:4" s="87" customFormat="1" x14ac:dyDescent="0.25">
      <c r="A533" s="16" t="s">
        <v>291</v>
      </c>
      <c r="B533" s="90" t="s">
        <v>708</v>
      </c>
      <c r="C533" s="91"/>
      <c r="D533" s="41">
        <f>D534+D535</f>
        <v>9206.6</v>
      </c>
    </row>
    <row r="534" spans="1:4" ht="31.5" hidden="1" x14ac:dyDescent="0.25">
      <c r="A534" s="17" t="s">
        <v>133</v>
      </c>
      <c r="B534" s="90" t="s">
        <v>708</v>
      </c>
      <c r="C534" s="91">
        <v>200</v>
      </c>
      <c r="D534" s="40">
        <f>'Прилож.3 (Ведомственная 2019)'!E310</f>
        <v>0</v>
      </c>
    </row>
    <row r="535" spans="1:4" ht="31.5" x14ac:dyDescent="0.25">
      <c r="A535" s="16" t="s">
        <v>12</v>
      </c>
      <c r="B535" s="90" t="s">
        <v>708</v>
      </c>
      <c r="C535" s="91">
        <v>600</v>
      </c>
      <c r="D535" s="41">
        <f>'Прилож.3 (Ведомственная 2019)'!E311</f>
        <v>9206.6</v>
      </c>
    </row>
    <row r="536" spans="1:4" hidden="1" x14ac:dyDescent="0.25">
      <c r="A536" s="16" t="s">
        <v>25</v>
      </c>
      <c r="B536" s="90" t="s">
        <v>284</v>
      </c>
      <c r="C536" s="91">
        <v>800</v>
      </c>
      <c r="D536" s="40">
        <f>'Прилож.3 (Ведомственная 2019)'!E312</f>
        <v>0</v>
      </c>
    </row>
    <row r="537" spans="1:4" s="87" customFormat="1" ht="31.5" x14ac:dyDescent="0.25">
      <c r="A537" s="17" t="s">
        <v>618</v>
      </c>
      <c r="B537" s="90" t="s">
        <v>678</v>
      </c>
      <c r="C537" s="91"/>
      <c r="D537" s="40">
        <f>D538</f>
        <v>119.3</v>
      </c>
    </row>
    <row r="538" spans="1:4" s="87" customFormat="1" ht="31.5" x14ac:dyDescent="0.25">
      <c r="A538" s="16" t="s">
        <v>12</v>
      </c>
      <c r="B538" s="90" t="s">
        <v>678</v>
      </c>
      <c r="C538" s="91">
        <v>600</v>
      </c>
      <c r="D538" s="40">
        <f>'Прилож.3 (Ведомственная 2019)'!E314</f>
        <v>119.3</v>
      </c>
    </row>
    <row r="539" spans="1:4" ht="31.5" hidden="1" x14ac:dyDescent="0.25">
      <c r="A539" s="16" t="s">
        <v>286</v>
      </c>
      <c r="B539" s="90" t="s">
        <v>285</v>
      </c>
      <c r="C539" s="91"/>
      <c r="D539" s="41">
        <f>D540</f>
        <v>0</v>
      </c>
    </row>
    <row r="540" spans="1:4" ht="31.5" hidden="1" x14ac:dyDescent="0.25">
      <c r="A540" s="16" t="s">
        <v>12</v>
      </c>
      <c r="B540" s="90" t="s">
        <v>285</v>
      </c>
      <c r="C540" s="91">
        <v>600</v>
      </c>
      <c r="D540" s="41">
        <f>'Прилож.3 (Ведомственная 2019)'!E316</f>
        <v>0</v>
      </c>
    </row>
    <row r="541" spans="1:4" hidden="1" x14ac:dyDescent="0.25">
      <c r="A541" s="16" t="s">
        <v>288</v>
      </c>
      <c r="B541" s="90" t="s">
        <v>287</v>
      </c>
      <c r="C541" s="91"/>
      <c r="D541" s="41">
        <f>D542</f>
        <v>0</v>
      </c>
    </row>
    <row r="542" spans="1:4" ht="31.5" hidden="1" x14ac:dyDescent="0.25">
      <c r="A542" s="16" t="s">
        <v>12</v>
      </c>
      <c r="B542" s="90" t="s">
        <v>287</v>
      </c>
      <c r="C542" s="91">
        <v>600</v>
      </c>
      <c r="D542" s="41">
        <f>'Прилож.3 (Ведомственная 2019)'!E318</f>
        <v>0</v>
      </c>
    </row>
    <row r="543" spans="1:4" ht="33" hidden="1" customHeight="1" x14ac:dyDescent="0.25">
      <c r="A543" s="16" t="s">
        <v>315</v>
      </c>
      <c r="B543" s="90" t="s">
        <v>289</v>
      </c>
      <c r="C543" s="91"/>
      <c r="D543" s="41">
        <f>D544</f>
        <v>0</v>
      </c>
    </row>
    <row r="544" spans="1:4" ht="31.5" hidden="1" x14ac:dyDescent="0.25">
      <c r="A544" s="16" t="s">
        <v>12</v>
      </c>
      <c r="B544" s="90" t="s">
        <v>289</v>
      </c>
      <c r="C544" s="91">
        <v>600</v>
      </c>
      <c r="D544" s="41">
        <f>'Прилож.3 (Ведомственная 2019)'!E320</f>
        <v>0</v>
      </c>
    </row>
    <row r="545" spans="1:4" ht="47.25" x14ac:dyDescent="0.25">
      <c r="A545" s="29" t="s">
        <v>473</v>
      </c>
      <c r="B545" s="37" t="s">
        <v>338</v>
      </c>
      <c r="C545" s="57"/>
      <c r="D545" s="42">
        <f>D546</f>
        <v>450</v>
      </c>
    </row>
    <row r="546" spans="1:4" ht="31.5" x14ac:dyDescent="0.25">
      <c r="A546" s="84" t="s">
        <v>339</v>
      </c>
      <c r="B546" s="90" t="s">
        <v>337</v>
      </c>
      <c r="C546" s="91"/>
      <c r="D546" s="41">
        <f>D547+D548+D549</f>
        <v>450</v>
      </c>
    </row>
    <row r="547" spans="1:4" s="87" customFormat="1" ht="31.5" hidden="1" x14ac:dyDescent="0.25">
      <c r="A547" s="17" t="s">
        <v>133</v>
      </c>
      <c r="B547" s="90" t="s">
        <v>337</v>
      </c>
      <c r="C547" s="91">
        <v>200</v>
      </c>
      <c r="D547" s="41">
        <f>'Прилож.3 (Ведомственная 2019)'!E323</f>
        <v>0</v>
      </c>
    </row>
    <row r="548" spans="1:4" x14ac:dyDescent="0.25">
      <c r="A548" s="17" t="s">
        <v>66</v>
      </c>
      <c r="B548" s="90" t="s">
        <v>337</v>
      </c>
      <c r="C548" s="91">
        <v>300</v>
      </c>
      <c r="D548" s="41">
        <f>'Прилож.3 (Ведомственная 2019)'!E324</f>
        <v>446</v>
      </c>
    </row>
    <row r="549" spans="1:4" ht="21" customHeight="1" x14ac:dyDescent="0.25">
      <c r="A549" s="16" t="s">
        <v>25</v>
      </c>
      <c r="B549" s="90" t="s">
        <v>337</v>
      </c>
      <c r="C549" s="91">
        <v>800</v>
      </c>
      <c r="D549" s="41">
        <f>'Прилож.3 (Ведомственная 2019)'!E325</f>
        <v>4</v>
      </c>
    </row>
    <row r="550" spans="1:4" s="87" customFormat="1" ht="33.75" customHeight="1" x14ac:dyDescent="0.25">
      <c r="A550" s="169" t="s">
        <v>634</v>
      </c>
      <c r="B550" s="37" t="s">
        <v>635</v>
      </c>
      <c r="C550" s="91"/>
      <c r="D550" s="42">
        <f>D551</f>
        <v>14092.800000000001</v>
      </c>
    </row>
    <row r="551" spans="1:4" s="87" customFormat="1" ht="31.5" x14ac:dyDescent="0.25">
      <c r="A551" s="16" t="s">
        <v>636</v>
      </c>
      <c r="B551" s="90" t="s">
        <v>637</v>
      </c>
      <c r="C551" s="91"/>
      <c r="D551" s="41">
        <f>D555+D552+D558</f>
        <v>14092.800000000001</v>
      </c>
    </row>
    <row r="552" spans="1:4" s="87" customFormat="1" ht="31.5" x14ac:dyDescent="0.25">
      <c r="A552" s="16" t="s">
        <v>638</v>
      </c>
      <c r="B552" s="90" t="s">
        <v>687</v>
      </c>
      <c r="C552" s="91"/>
      <c r="D552" s="41">
        <f>D553+D554</f>
        <v>13388.2</v>
      </c>
    </row>
    <row r="553" spans="1:4" s="87" customFormat="1" ht="31.5" x14ac:dyDescent="0.25">
      <c r="A553" s="17" t="s">
        <v>648</v>
      </c>
      <c r="B553" s="90" t="s">
        <v>687</v>
      </c>
      <c r="C553" s="91">
        <v>400</v>
      </c>
      <c r="D553" s="41">
        <f>'Прилож.3 (Ведомственная 2019)'!E329</f>
        <v>6309.9</v>
      </c>
    </row>
    <row r="554" spans="1:4" s="87" customFormat="1" x14ac:dyDescent="0.25">
      <c r="A554" s="17" t="s">
        <v>25</v>
      </c>
      <c r="B554" s="90" t="s">
        <v>687</v>
      </c>
      <c r="C554" s="91">
        <v>800</v>
      </c>
      <c r="D554" s="41">
        <f>'Прилож.3 (Ведомственная 2019)'!E595</f>
        <v>7078.3</v>
      </c>
    </row>
    <row r="555" spans="1:4" s="87" customFormat="1" ht="31.5" x14ac:dyDescent="0.25">
      <c r="A555" s="16" t="s">
        <v>638</v>
      </c>
      <c r="B555" s="90" t="s">
        <v>688</v>
      </c>
      <c r="C555" s="91"/>
      <c r="D555" s="41">
        <f>D556+D557</f>
        <v>563.70000000000005</v>
      </c>
    </row>
    <row r="556" spans="1:4" s="87" customFormat="1" ht="31.5" x14ac:dyDescent="0.25">
      <c r="A556" s="17" t="s">
        <v>648</v>
      </c>
      <c r="B556" s="90" t="s">
        <v>688</v>
      </c>
      <c r="C556" s="91">
        <v>400</v>
      </c>
      <c r="D556" s="41">
        <f>'Прилож.3 (Ведомственная 2019)'!E331</f>
        <v>265.7</v>
      </c>
    </row>
    <row r="557" spans="1:4" s="87" customFormat="1" x14ac:dyDescent="0.25">
      <c r="A557" s="17" t="s">
        <v>25</v>
      </c>
      <c r="B557" s="90" t="s">
        <v>688</v>
      </c>
      <c r="C557" s="91">
        <v>800</v>
      </c>
      <c r="D557" s="41">
        <f>'Прилож.3 (Ведомственная 2019)'!E597</f>
        <v>298</v>
      </c>
    </row>
    <row r="558" spans="1:4" s="87" customFormat="1" ht="31.5" x14ac:dyDescent="0.25">
      <c r="A558" s="16" t="s">
        <v>638</v>
      </c>
      <c r="B558" s="90" t="s">
        <v>689</v>
      </c>
      <c r="C558" s="91"/>
      <c r="D558" s="41">
        <f>D559+D560</f>
        <v>140.9</v>
      </c>
    </row>
    <row r="559" spans="1:4" s="87" customFormat="1" ht="31.5" x14ac:dyDescent="0.25">
      <c r="A559" s="17" t="s">
        <v>648</v>
      </c>
      <c r="B559" s="90" t="s">
        <v>689</v>
      </c>
      <c r="C559" s="91">
        <v>400</v>
      </c>
      <c r="D559" s="41">
        <f>'Прилож.3 (Ведомственная 2019)'!E333</f>
        <v>66.400000000000006</v>
      </c>
    </row>
    <row r="560" spans="1:4" s="87" customFormat="1" x14ac:dyDescent="0.25">
      <c r="A560" s="17" t="s">
        <v>25</v>
      </c>
      <c r="B560" s="90" t="s">
        <v>689</v>
      </c>
      <c r="C560" s="91">
        <v>800</v>
      </c>
      <c r="D560" s="41">
        <f>'Прилож.3 (Ведомственная 2019)'!E603</f>
        <v>74.5</v>
      </c>
    </row>
    <row r="561" spans="1:4" ht="37.5" customHeight="1" x14ac:dyDescent="0.25">
      <c r="A561" s="115" t="s">
        <v>461</v>
      </c>
      <c r="B561" s="121" t="s">
        <v>226</v>
      </c>
      <c r="C561" s="121"/>
      <c r="D561" s="122">
        <f>D562+D588</f>
        <v>8093.6</v>
      </c>
    </row>
    <row r="562" spans="1:4" x14ac:dyDescent="0.25">
      <c r="A562" s="29" t="s">
        <v>546</v>
      </c>
      <c r="B562" s="37" t="s">
        <v>227</v>
      </c>
      <c r="C562" s="61"/>
      <c r="D562" s="42">
        <f>D563+D566+D568+D573+D575+D577+D579+D581+D583</f>
        <v>7645.5</v>
      </c>
    </row>
    <row r="563" spans="1:4" ht="78.75" x14ac:dyDescent="0.25">
      <c r="A563" s="33" t="s">
        <v>426</v>
      </c>
      <c r="B563" s="90" t="s">
        <v>228</v>
      </c>
      <c r="C563" s="61"/>
      <c r="D563" s="41">
        <f>D564</f>
        <v>484.5</v>
      </c>
    </row>
    <row r="564" spans="1:4" s="87" customFormat="1" x14ac:dyDescent="0.25">
      <c r="A564" s="88" t="s">
        <v>291</v>
      </c>
      <c r="B564" s="90" t="s">
        <v>599</v>
      </c>
      <c r="C564" s="61"/>
      <c r="D564" s="41">
        <f>D565</f>
        <v>484.5</v>
      </c>
    </row>
    <row r="565" spans="1:4" ht="31.5" x14ac:dyDescent="0.25">
      <c r="A565" s="16" t="s">
        <v>12</v>
      </c>
      <c r="B565" s="90" t="s">
        <v>599</v>
      </c>
      <c r="C565" s="91">
        <v>600</v>
      </c>
      <c r="D565" s="41">
        <f>'Прилож.3 (Ведомственная 2019)'!E859</f>
        <v>484.5</v>
      </c>
    </row>
    <row r="566" spans="1:4" ht="31.5" hidden="1" x14ac:dyDescent="0.25">
      <c r="A566" s="17" t="s">
        <v>99</v>
      </c>
      <c r="B566" s="90" t="s">
        <v>229</v>
      </c>
      <c r="C566" s="61"/>
      <c r="D566" s="41">
        <f>D567</f>
        <v>0</v>
      </c>
    </row>
    <row r="567" spans="1:4" ht="31.5" hidden="1" x14ac:dyDescent="0.25">
      <c r="A567" s="17" t="s">
        <v>133</v>
      </c>
      <c r="B567" s="90" t="s">
        <v>229</v>
      </c>
      <c r="C567" s="91">
        <v>200</v>
      </c>
      <c r="D567" s="41">
        <f>'Прилож.3 (Ведомственная 2019)'!E861</f>
        <v>0</v>
      </c>
    </row>
    <row r="568" spans="1:4" ht="126" x14ac:dyDescent="0.25">
      <c r="A568" s="52" t="s">
        <v>107</v>
      </c>
      <c r="B568" s="90" t="s">
        <v>230</v>
      </c>
      <c r="C568" s="61"/>
      <c r="D568" s="41">
        <f>D569+D571</f>
        <v>1233</v>
      </c>
    </row>
    <row r="569" spans="1:4" s="87" customFormat="1" x14ac:dyDescent="0.25">
      <c r="A569" s="88" t="s">
        <v>291</v>
      </c>
      <c r="B569" s="90" t="s">
        <v>377</v>
      </c>
      <c r="C569" s="61"/>
      <c r="D569" s="41">
        <f>D570</f>
        <v>18.899999999999977</v>
      </c>
    </row>
    <row r="570" spans="1:4" s="87" customFormat="1" ht="31.5" x14ac:dyDescent="0.25">
      <c r="A570" s="16" t="s">
        <v>12</v>
      </c>
      <c r="B570" s="90" t="s">
        <v>377</v>
      </c>
      <c r="C570" s="91">
        <v>600</v>
      </c>
      <c r="D570" s="41">
        <f>'Прилож.3 (Ведомственная 2019)'!E864</f>
        <v>18.899999999999977</v>
      </c>
    </row>
    <row r="571" spans="1:4" s="87" customFormat="1" ht="33" customHeight="1" x14ac:dyDescent="0.25">
      <c r="A571" s="88" t="s">
        <v>520</v>
      </c>
      <c r="B571" s="90" t="s">
        <v>378</v>
      </c>
      <c r="C571" s="61"/>
      <c r="D571" s="41">
        <f>D572</f>
        <v>1214.0999999999999</v>
      </c>
    </row>
    <row r="572" spans="1:4" s="87" customFormat="1" ht="31.5" x14ac:dyDescent="0.25">
      <c r="A572" s="16" t="s">
        <v>12</v>
      </c>
      <c r="B572" s="90" t="s">
        <v>378</v>
      </c>
      <c r="C572" s="91">
        <v>600</v>
      </c>
      <c r="D572" s="41">
        <f>'Прилож.3 (Ведомственная 2019)'!E866</f>
        <v>1214.0999999999999</v>
      </c>
    </row>
    <row r="573" spans="1:4" ht="31.5" hidden="1" x14ac:dyDescent="0.25">
      <c r="A573" s="60" t="s">
        <v>100</v>
      </c>
      <c r="B573" s="90" t="s">
        <v>231</v>
      </c>
      <c r="C573" s="61"/>
      <c r="D573" s="41">
        <f>D574</f>
        <v>0</v>
      </c>
    </row>
    <row r="574" spans="1:4" ht="31.5" hidden="1" x14ac:dyDescent="0.25">
      <c r="A574" s="17" t="s">
        <v>133</v>
      </c>
      <c r="B574" s="90" t="s">
        <v>231</v>
      </c>
      <c r="C574" s="91">
        <v>200</v>
      </c>
      <c r="D574" s="41">
        <f>'Прилож.3 (Ведомственная 2019)'!E868</f>
        <v>0</v>
      </c>
    </row>
    <row r="575" spans="1:4" ht="48" hidden="1" customHeight="1" x14ac:dyDescent="0.25">
      <c r="A575" s="33" t="s">
        <v>101</v>
      </c>
      <c r="B575" s="90" t="s">
        <v>232</v>
      </c>
      <c r="C575" s="61"/>
      <c r="D575" s="41">
        <f>D576</f>
        <v>0</v>
      </c>
    </row>
    <row r="576" spans="1:4" ht="31.5" hidden="1" x14ac:dyDescent="0.25">
      <c r="A576" s="16" t="s">
        <v>12</v>
      </c>
      <c r="B576" s="90" t="s">
        <v>232</v>
      </c>
      <c r="C576" s="91">
        <v>600</v>
      </c>
      <c r="D576" s="41"/>
    </row>
    <row r="577" spans="1:4" ht="47.25" hidden="1" x14ac:dyDescent="0.25">
      <c r="A577" s="60" t="s">
        <v>108</v>
      </c>
      <c r="B577" s="90" t="s">
        <v>233</v>
      </c>
      <c r="C577" s="61"/>
      <c r="D577" s="41">
        <f>D578</f>
        <v>0</v>
      </c>
    </row>
    <row r="578" spans="1:4" ht="31.5" hidden="1" x14ac:dyDescent="0.25">
      <c r="A578" s="17" t="s">
        <v>133</v>
      </c>
      <c r="B578" s="90" t="s">
        <v>233</v>
      </c>
      <c r="C578" s="91">
        <v>200</v>
      </c>
      <c r="D578" s="41">
        <f>'Прилож.3 (Ведомственная 2019)'!E870</f>
        <v>0</v>
      </c>
    </row>
    <row r="579" spans="1:4" ht="47.25" hidden="1" x14ac:dyDescent="0.25">
      <c r="A579" s="60" t="s">
        <v>102</v>
      </c>
      <c r="B579" s="90" t="s">
        <v>234</v>
      </c>
      <c r="C579" s="61"/>
      <c r="D579" s="41">
        <f>D580</f>
        <v>0</v>
      </c>
    </row>
    <row r="580" spans="1:4" ht="31.5" hidden="1" x14ac:dyDescent="0.25">
      <c r="A580" s="17" t="s">
        <v>133</v>
      </c>
      <c r="B580" s="90" t="s">
        <v>234</v>
      </c>
      <c r="C580" s="91">
        <v>200</v>
      </c>
      <c r="D580" s="41">
        <f>'Прилож.3 (Ведомственная 2019)'!E872</f>
        <v>0</v>
      </c>
    </row>
    <row r="581" spans="1:4" ht="47.25" hidden="1" x14ac:dyDescent="0.25">
      <c r="A581" s="60" t="s">
        <v>103</v>
      </c>
      <c r="B581" s="90" t="s">
        <v>235</v>
      </c>
      <c r="C581" s="61"/>
      <c r="D581" s="41">
        <f>D582</f>
        <v>0</v>
      </c>
    </row>
    <row r="582" spans="1:4" ht="31.5" hidden="1" x14ac:dyDescent="0.25">
      <c r="A582" s="17" t="s">
        <v>133</v>
      </c>
      <c r="B582" s="90" t="s">
        <v>235</v>
      </c>
      <c r="C582" s="91">
        <v>200</v>
      </c>
      <c r="D582" s="41"/>
    </row>
    <row r="583" spans="1:4" s="87" customFormat="1" ht="63" x14ac:dyDescent="0.25">
      <c r="A583" s="88" t="s">
        <v>545</v>
      </c>
      <c r="B583" s="90" t="s">
        <v>544</v>
      </c>
      <c r="C583" s="59"/>
      <c r="D583" s="41">
        <f>D584+D586</f>
        <v>5928</v>
      </c>
    </row>
    <row r="584" spans="1:4" s="87" customFormat="1" ht="63" x14ac:dyDescent="0.25">
      <c r="A584" s="88" t="s">
        <v>703</v>
      </c>
      <c r="B584" s="90" t="s">
        <v>704</v>
      </c>
      <c r="C584" s="59"/>
      <c r="D584" s="41">
        <f>D585</f>
        <v>360</v>
      </c>
    </row>
    <row r="585" spans="1:4" s="87" customFormat="1" x14ac:dyDescent="0.25">
      <c r="A585" s="45" t="s">
        <v>66</v>
      </c>
      <c r="B585" s="90" t="s">
        <v>704</v>
      </c>
      <c r="C585" s="91">
        <v>300</v>
      </c>
      <c r="D585" s="41">
        <f>'Прилож.3 (Ведомственная 2019)'!E119+'Прилож.3 (Ведомственная 2019)'!E432</f>
        <v>360</v>
      </c>
    </row>
    <row r="586" spans="1:4" s="87" customFormat="1" ht="63" x14ac:dyDescent="0.25">
      <c r="A586" s="45" t="s">
        <v>705</v>
      </c>
      <c r="B586" s="90" t="s">
        <v>706</v>
      </c>
      <c r="C586" s="91"/>
      <c r="D586" s="41">
        <f>D587</f>
        <v>5568</v>
      </c>
    </row>
    <row r="587" spans="1:4" s="87" customFormat="1" x14ac:dyDescent="0.25">
      <c r="A587" s="45" t="s">
        <v>66</v>
      </c>
      <c r="B587" s="90" t="s">
        <v>706</v>
      </c>
      <c r="C587" s="91">
        <v>300</v>
      </c>
      <c r="D587" s="41">
        <f>'Прилож.3 (Ведомственная 2019)'!E434+'Прилож.3 (Ведомственная 2019)'!E121</f>
        <v>5568</v>
      </c>
    </row>
    <row r="588" spans="1:4" ht="48" customHeight="1" x14ac:dyDescent="0.25">
      <c r="A588" s="35" t="s">
        <v>462</v>
      </c>
      <c r="B588" s="37" t="s">
        <v>236</v>
      </c>
      <c r="C588" s="61"/>
      <c r="D588" s="42">
        <f>D589+D594+D596+D598+D600</f>
        <v>448.1</v>
      </c>
    </row>
    <row r="589" spans="1:4" ht="37.5" customHeight="1" x14ac:dyDescent="0.25">
      <c r="A589" s="60" t="s">
        <v>118</v>
      </c>
      <c r="B589" s="90" t="s">
        <v>237</v>
      </c>
      <c r="C589" s="61"/>
      <c r="D589" s="41">
        <f>D590+D592</f>
        <v>448.1</v>
      </c>
    </row>
    <row r="590" spans="1:4" s="87" customFormat="1" hidden="1" x14ac:dyDescent="0.25">
      <c r="A590" s="60" t="s">
        <v>291</v>
      </c>
      <c r="B590" s="90" t="s">
        <v>437</v>
      </c>
      <c r="C590" s="61"/>
      <c r="D590" s="41">
        <f>D591</f>
        <v>0</v>
      </c>
    </row>
    <row r="591" spans="1:4" ht="32.25" hidden="1" customHeight="1" x14ac:dyDescent="0.25">
      <c r="A591" s="17" t="str">
        <f>'Прилож.3 (Ведомственная 2019)'!A125</f>
        <v>Предоставление субсидий бюджетным, автономным учреждениям и иным некоммерческим организациям</v>
      </c>
      <c r="B591" s="90" t="s">
        <v>437</v>
      </c>
      <c r="C591" s="94">
        <f>'Прилож.3 (Ведомственная 2019)'!D125</f>
        <v>600</v>
      </c>
      <c r="D591" s="41">
        <f>'Прилож.3 (Ведомственная 2019)'!E125</f>
        <v>0</v>
      </c>
    </row>
    <row r="592" spans="1:4" ht="110.25" customHeight="1" x14ac:dyDescent="0.25">
      <c r="A592" s="16" t="s">
        <v>332</v>
      </c>
      <c r="B592" s="90" t="s">
        <v>333</v>
      </c>
      <c r="C592" s="94"/>
      <c r="D592" s="41">
        <f>D593</f>
        <v>448.1</v>
      </c>
    </row>
    <row r="593" spans="1:12" ht="32.25" customHeight="1" x14ac:dyDescent="0.25">
      <c r="A593" s="16" t="s">
        <v>12</v>
      </c>
      <c r="B593" s="90" t="s">
        <v>333</v>
      </c>
      <c r="C593" s="94">
        <v>600</v>
      </c>
      <c r="D593" s="41">
        <f>'Прилож.3 (Ведомственная 2019)'!E127</f>
        <v>448.1</v>
      </c>
    </row>
    <row r="594" spans="1:12" ht="31.5" hidden="1" x14ac:dyDescent="0.25">
      <c r="A594" s="53" t="s">
        <v>104</v>
      </c>
      <c r="B594" s="90" t="s">
        <v>238</v>
      </c>
      <c r="C594" s="61"/>
      <c r="D594" s="41">
        <f>D595</f>
        <v>0</v>
      </c>
    </row>
    <row r="595" spans="1:12" ht="31.5" hidden="1" x14ac:dyDescent="0.25">
      <c r="A595" s="17" t="str">
        <f>'Прилож.3 (Ведомственная 2019)'!A129</f>
        <v>Предоставление субсидий бюджетным, автономным учреждениям и иным некоммерческим организациям</v>
      </c>
      <c r="B595" s="90" t="s">
        <v>238</v>
      </c>
      <c r="C595" s="94">
        <f>'Прилож.3 (Ведомственная 2019)'!D129</f>
        <v>600</v>
      </c>
      <c r="D595" s="41">
        <f>'Прилож.3 (Ведомственная 2019)'!E129</f>
        <v>0</v>
      </c>
    </row>
    <row r="596" spans="1:12" ht="35.25" hidden="1" customHeight="1" x14ac:dyDescent="0.25">
      <c r="A596" s="60" t="s">
        <v>105</v>
      </c>
      <c r="B596" s="90" t="s">
        <v>239</v>
      </c>
      <c r="C596" s="61"/>
      <c r="D596" s="41">
        <f>D597</f>
        <v>0</v>
      </c>
    </row>
    <row r="597" spans="1:12" ht="33" hidden="1" customHeight="1" x14ac:dyDescent="0.25">
      <c r="A597" s="17" t="str">
        <f>'Прилож.3 (Ведомственная 2019)'!A131</f>
        <v>Закупка товаров, работ и услуг для обеспечения государственных (муниципальных) нужд</v>
      </c>
      <c r="B597" s="90" t="s">
        <v>239</v>
      </c>
      <c r="C597" s="93">
        <f>'Прилож.3 (Ведомственная 2019)'!D131</f>
        <v>200</v>
      </c>
      <c r="D597" s="41">
        <f>'Прилож.3 (Ведомственная 2019)'!E131</f>
        <v>0</v>
      </c>
    </row>
    <row r="598" spans="1:12" ht="31.5" hidden="1" x14ac:dyDescent="0.25">
      <c r="A598" s="54" t="s">
        <v>106</v>
      </c>
      <c r="B598" s="90" t="s">
        <v>240</v>
      </c>
      <c r="C598" s="61"/>
      <c r="D598" s="41">
        <f>D599</f>
        <v>0</v>
      </c>
    </row>
    <row r="599" spans="1:12" ht="31.7" hidden="1" customHeight="1" x14ac:dyDescent="0.25">
      <c r="A599" s="17" t="str">
        <f>'Прилож.3 (Ведомственная 2019)'!A133</f>
        <v>Закупка товаров, работ и услуг для обеспечения государственных (муниципальных) нужд</v>
      </c>
      <c r="B599" s="90" t="s">
        <v>240</v>
      </c>
      <c r="C599" s="93">
        <f>'Прилож.3 (Ведомственная 2019)'!D133</f>
        <v>200</v>
      </c>
      <c r="D599" s="41">
        <f>'Прилож.3 (Ведомственная 2019)'!E133</f>
        <v>0</v>
      </c>
    </row>
    <row r="600" spans="1:12" ht="47.25" hidden="1" customHeight="1" x14ac:dyDescent="0.25">
      <c r="A600" s="17" t="s">
        <v>463</v>
      </c>
      <c r="B600" s="90" t="s">
        <v>241</v>
      </c>
      <c r="C600" s="61"/>
      <c r="D600" s="41">
        <f>D601</f>
        <v>0</v>
      </c>
    </row>
    <row r="601" spans="1:12" ht="31.5" hidden="1" x14ac:dyDescent="0.25">
      <c r="A601" s="17" t="str">
        <f>'Прилож.3 (Ведомственная 2019)'!A135</f>
        <v>Закупка товаров, работ и услуг для обеспечения государственных (муниципальных) нужд</v>
      </c>
      <c r="B601" s="90" t="s">
        <v>241</v>
      </c>
      <c r="C601" s="94">
        <v>200</v>
      </c>
      <c r="D601" s="41">
        <f>'Прилож.3 (Ведомственная 2019)'!E135</f>
        <v>0</v>
      </c>
    </row>
    <row r="602" spans="1:12" ht="6" customHeight="1" x14ac:dyDescent="0.25">
      <c r="A602" s="15"/>
      <c r="B602" s="73"/>
      <c r="C602" s="68"/>
      <c r="D602" s="41"/>
    </row>
    <row r="603" spans="1:12" ht="67.7" customHeight="1" x14ac:dyDescent="0.25">
      <c r="A603" s="123" t="s">
        <v>464</v>
      </c>
      <c r="B603" s="121" t="s">
        <v>242</v>
      </c>
      <c r="C603" s="121"/>
      <c r="D603" s="122">
        <f>D604+D621+D634+D645</f>
        <v>31659.199999999997</v>
      </c>
    </row>
    <row r="604" spans="1:12" ht="49.7" customHeight="1" x14ac:dyDescent="0.25">
      <c r="A604" s="29" t="s">
        <v>465</v>
      </c>
      <c r="B604" s="37" t="s">
        <v>243</v>
      </c>
      <c r="C604" s="61"/>
      <c r="D604" s="42">
        <f>D605+D607+D613</f>
        <v>28504.999999999996</v>
      </c>
    </row>
    <row r="605" spans="1:12" s="87" customFormat="1" ht="31.5" x14ac:dyDescent="0.25">
      <c r="A605" s="88" t="s">
        <v>369</v>
      </c>
      <c r="B605" s="90" t="s">
        <v>368</v>
      </c>
      <c r="C605" s="61"/>
      <c r="D605" s="41">
        <f>D606</f>
        <v>10</v>
      </c>
      <c r="L605" s="3"/>
    </row>
    <row r="606" spans="1:12" s="87" customFormat="1" ht="31.5" x14ac:dyDescent="0.25">
      <c r="A606" s="17" t="s">
        <v>133</v>
      </c>
      <c r="B606" s="90" t="s">
        <v>368</v>
      </c>
      <c r="C606" s="91">
        <v>200</v>
      </c>
      <c r="D606" s="41">
        <f>'Прилож.3 (Ведомственная 2019)'!E139</f>
        <v>10</v>
      </c>
      <c r="L606" s="3"/>
    </row>
    <row r="607" spans="1:12" ht="50.25" hidden="1" customHeight="1" x14ac:dyDescent="0.25">
      <c r="A607" s="33" t="s">
        <v>356</v>
      </c>
      <c r="B607" s="90" t="s">
        <v>355</v>
      </c>
      <c r="C607" s="61"/>
      <c r="D607" s="41">
        <f>D608+D610</f>
        <v>0</v>
      </c>
    </row>
    <row r="608" spans="1:12" s="87" customFormat="1" ht="20.25" hidden="1" customHeight="1" x14ac:dyDescent="0.25">
      <c r="A608" s="17" t="s">
        <v>372</v>
      </c>
      <c r="B608" s="90" t="s">
        <v>370</v>
      </c>
      <c r="C608" s="61"/>
      <c r="D608" s="41">
        <f>D609</f>
        <v>0</v>
      </c>
    </row>
    <row r="609" spans="1:4" s="87" customFormat="1" ht="31.5" hidden="1" x14ac:dyDescent="0.25">
      <c r="A609" s="17" t="s">
        <v>133</v>
      </c>
      <c r="B609" s="90" t="s">
        <v>370</v>
      </c>
      <c r="C609" s="91">
        <v>200</v>
      </c>
      <c r="D609" s="41">
        <f>'Прилож.3 (Ведомственная 2019)'!E142</f>
        <v>0</v>
      </c>
    </row>
    <row r="610" spans="1:4" s="87" customFormat="1" ht="21" hidden="1" customHeight="1" x14ac:dyDescent="0.25">
      <c r="A610" s="33" t="s">
        <v>291</v>
      </c>
      <c r="B610" s="90" t="s">
        <v>371</v>
      </c>
      <c r="C610" s="61"/>
      <c r="D610" s="41">
        <f>D611+D612</f>
        <v>0</v>
      </c>
    </row>
    <row r="611" spans="1:4" ht="31.5" hidden="1" x14ac:dyDescent="0.25">
      <c r="A611" s="17" t="s">
        <v>133</v>
      </c>
      <c r="B611" s="90" t="s">
        <v>371</v>
      </c>
      <c r="C611" s="91">
        <v>200</v>
      </c>
      <c r="D611" s="41">
        <f>'Прилож.3 (Ведомственная 2019)'!E144</f>
        <v>0</v>
      </c>
    </row>
    <row r="612" spans="1:4" s="87" customFormat="1" ht="31.5" hidden="1" x14ac:dyDescent="0.25">
      <c r="A612" s="17" t="str">
        <f>'Прилож.3 (Ведомственная 2019)'!A148</f>
        <v>Закупка товаров, работ и услуг для обеспечения государственных (муниципальных) нужд</v>
      </c>
      <c r="B612" s="90" t="s">
        <v>371</v>
      </c>
      <c r="C612" s="91">
        <v>600</v>
      </c>
      <c r="D612" s="41">
        <f>'Прилож.3 (Ведомственная 2019)'!E877</f>
        <v>0</v>
      </c>
    </row>
    <row r="613" spans="1:4" ht="31.5" x14ac:dyDescent="0.25">
      <c r="A613" s="17" t="s">
        <v>466</v>
      </c>
      <c r="B613" s="90" t="s">
        <v>357</v>
      </c>
      <c r="C613" s="61"/>
      <c r="D613" s="41">
        <f>D614+D619</f>
        <v>28494.999999999996</v>
      </c>
    </row>
    <row r="614" spans="1:4" s="87" customFormat="1" x14ac:dyDescent="0.25">
      <c r="A614" s="88" t="s">
        <v>291</v>
      </c>
      <c r="B614" s="90" t="s">
        <v>707</v>
      </c>
      <c r="C614" s="61"/>
      <c r="D614" s="41">
        <f>D615+D616+D618</f>
        <v>26562.999999999996</v>
      </c>
    </row>
    <row r="615" spans="1:4" s="87" customFormat="1" ht="63" x14ac:dyDescent="0.25">
      <c r="A615" s="17" t="s">
        <v>24</v>
      </c>
      <c r="B615" s="90" t="s">
        <v>707</v>
      </c>
      <c r="C615" s="91">
        <v>100</v>
      </c>
      <c r="D615" s="41">
        <f>'Прилож.3 (Ведомственная 2019)'!E147</f>
        <v>24735.599999999999</v>
      </c>
    </row>
    <row r="616" spans="1:4" ht="31.5" x14ac:dyDescent="0.25">
      <c r="A616" s="17" t="s">
        <v>133</v>
      </c>
      <c r="B616" s="90" t="s">
        <v>707</v>
      </c>
      <c r="C616" s="91">
        <v>200</v>
      </c>
      <c r="D616" s="41">
        <f>'Прилож.3 (Ведомственная 2019)'!E148</f>
        <v>1697.6</v>
      </c>
    </row>
    <row r="617" spans="1:4" s="87" customFormat="1" hidden="1" x14ac:dyDescent="0.25">
      <c r="A617" s="17" t="s">
        <v>66</v>
      </c>
      <c r="B617" s="90" t="s">
        <v>707</v>
      </c>
      <c r="C617" s="91">
        <v>300</v>
      </c>
      <c r="D617" s="41">
        <f>'Прилож.3 (Ведомственная 2019)'!E149</f>
        <v>0</v>
      </c>
    </row>
    <row r="618" spans="1:4" s="87" customFormat="1" ht="18.95" customHeight="1" x14ac:dyDescent="0.25">
      <c r="A618" s="16" t="s">
        <v>25</v>
      </c>
      <c r="B618" s="90" t="s">
        <v>707</v>
      </c>
      <c r="C618" s="91">
        <v>800</v>
      </c>
      <c r="D618" s="41">
        <f>'Прилож.3 (Ведомственная 2019)'!E150</f>
        <v>129.80000000000001</v>
      </c>
    </row>
    <row r="619" spans="1:4" s="87" customFormat="1" ht="30.75" customHeight="1" x14ac:dyDescent="0.25">
      <c r="A619" s="17" t="s">
        <v>618</v>
      </c>
      <c r="B619" s="90" t="s">
        <v>674</v>
      </c>
      <c r="C619" s="91"/>
      <c r="D619" s="41">
        <f>D620</f>
        <v>1932</v>
      </c>
    </row>
    <row r="620" spans="1:4" s="87" customFormat="1" ht="36.75" customHeight="1" x14ac:dyDescent="0.25">
      <c r="A620" s="17" t="s">
        <v>133</v>
      </c>
      <c r="B620" s="90" t="s">
        <v>674</v>
      </c>
      <c r="C620" s="91">
        <v>200</v>
      </c>
      <c r="D620" s="41">
        <f>'Прилож.3 (Ведомственная 2019)'!E152</f>
        <v>1932</v>
      </c>
    </row>
    <row r="621" spans="1:4" ht="31.5" x14ac:dyDescent="0.25">
      <c r="A621" s="48" t="s">
        <v>467</v>
      </c>
      <c r="B621" s="37" t="s">
        <v>134</v>
      </c>
      <c r="C621" s="61"/>
      <c r="D621" s="42">
        <f>D622+D624+D626+D628+D630+D632+D643</f>
        <v>2247</v>
      </c>
    </row>
    <row r="622" spans="1:4" ht="31.5" hidden="1" x14ac:dyDescent="0.25">
      <c r="A622" s="88" t="s">
        <v>311</v>
      </c>
      <c r="B622" s="90" t="s">
        <v>312</v>
      </c>
      <c r="C622" s="61"/>
      <c r="D622" s="41">
        <f>D623</f>
        <v>0</v>
      </c>
    </row>
    <row r="623" spans="1:4" ht="31.5" hidden="1" x14ac:dyDescent="0.25">
      <c r="A623" s="17" t="s">
        <v>133</v>
      </c>
      <c r="B623" s="90" t="s">
        <v>312</v>
      </c>
      <c r="C623" s="91">
        <v>200</v>
      </c>
      <c r="D623" s="41">
        <f>'Прилож.3 (Ведомственная 2019)'!E155</f>
        <v>0</v>
      </c>
    </row>
    <row r="624" spans="1:4" s="87" customFormat="1" ht="31.5" x14ac:dyDescent="0.25">
      <c r="A624" s="17" t="s">
        <v>565</v>
      </c>
      <c r="B624" s="90" t="s">
        <v>562</v>
      </c>
      <c r="C624" s="91"/>
      <c r="D624" s="41">
        <f>D625</f>
        <v>730</v>
      </c>
    </row>
    <row r="625" spans="1:4" s="87" customFormat="1" ht="31.5" x14ac:dyDescent="0.25">
      <c r="A625" s="17" t="s">
        <v>133</v>
      </c>
      <c r="B625" s="90" t="s">
        <v>562</v>
      </c>
      <c r="C625" s="91">
        <v>200</v>
      </c>
      <c r="D625" s="41">
        <f>'Прилож.3 (Ведомственная 2019)'!E157</f>
        <v>730</v>
      </c>
    </row>
    <row r="626" spans="1:4" ht="47.25" x14ac:dyDescent="0.25">
      <c r="A626" s="64" t="s">
        <v>269</v>
      </c>
      <c r="B626" s="90" t="s">
        <v>270</v>
      </c>
      <c r="C626" s="90"/>
      <c r="D626" s="41">
        <f>D627</f>
        <v>514.20000000000005</v>
      </c>
    </row>
    <row r="627" spans="1:4" ht="31.5" x14ac:dyDescent="0.25">
      <c r="A627" s="17" t="s">
        <v>133</v>
      </c>
      <c r="B627" s="90" t="s">
        <v>270</v>
      </c>
      <c r="C627" s="91">
        <v>200</v>
      </c>
      <c r="D627" s="41">
        <f>'Прилож.3 (Ведомственная 2019)'!E159</f>
        <v>514.20000000000005</v>
      </c>
    </row>
    <row r="628" spans="1:4" ht="31.5" x14ac:dyDescent="0.25">
      <c r="A628" s="64" t="s">
        <v>616</v>
      </c>
      <c r="B628" s="90" t="s">
        <v>261</v>
      </c>
      <c r="C628" s="90"/>
      <c r="D628" s="41">
        <f>D629</f>
        <v>992.8</v>
      </c>
    </row>
    <row r="629" spans="1:4" ht="31.5" x14ac:dyDescent="0.25">
      <c r="A629" s="17" t="s">
        <v>133</v>
      </c>
      <c r="B629" s="90" t="s">
        <v>261</v>
      </c>
      <c r="C629" s="91">
        <v>200</v>
      </c>
      <c r="D629" s="41">
        <f>'Прилож.3 (Ведомственная 2019)'!E161</f>
        <v>992.8</v>
      </c>
    </row>
    <row r="630" spans="1:4" ht="31.5" hidden="1" x14ac:dyDescent="0.25">
      <c r="A630" s="33" t="s">
        <v>577</v>
      </c>
      <c r="B630" s="90" t="s">
        <v>345</v>
      </c>
      <c r="C630" s="91"/>
      <c r="D630" s="41">
        <f>D631</f>
        <v>0</v>
      </c>
    </row>
    <row r="631" spans="1:4" ht="31.5" hidden="1" x14ac:dyDescent="0.25">
      <c r="A631" s="16" t="s">
        <v>12</v>
      </c>
      <c r="B631" s="90" t="s">
        <v>345</v>
      </c>
      <c r="C631" s="91">
        <v>600</v>
      </c>
      <c r="D631" s="41">
        <f>'Прилож.3 (Ведомственная 2019)'!E880</f>
        <v>0</v>
      </c>
    </row>
    <row r="632" spans="1:4" s="87" customFormat="1" ht="31.5" x14ac:dyDescent="0.25">
      <c r="A632" s="17" t="s">
        <v>564</v>
      </c>
      <c r="B632" s="90" t="s">
        <v>563</v>
      </c>
      <c r="C632" s="91"/>
      <c r="D632" s="41">
        <f>D633</f>
        <v>5</v>
      </c>
    </row>
    <row r="633" spans="1:4" s="87" customFormat="1" ht="31.5" x14ac:dyDescent="0.25">
      <c r="A633" s="17" t="s">
        <v>133</v>
      </c>
      <c r="B633" s="90" t="s">
        <v>563</v>
      </c>
      <c r="C633" s="91">
        <v>200</v>
      </c>
      <c r="D633" s="41">
        <f>'Прилож.3 (Ведомственная 2019)'!E163</f>
        <v>5</v>
      </c>
    </row>
    <row r="634" spans="1:4" ht="31.5" hidden="1" x14ac:dyDescent="0.25">
      <c r="A634" s="29" t="s">
        <v>496</v>
      </c>
      <c r="B634" s="37" t="s">
        <v>256</v>
      </c>
      <c r="C634" s="90"/>
      <c r="D634" s="42">
        <f>D635+D637+D639+D641</f>
        <v>0</v>
      </c>
    </row>
    <row r="635" spans="1:4" ht="31.5" hidden="1" x14ac:dyDescent="0.25">
      <c r="A635" s="64" t="s">
        <v>82</v>
      </c>
      <c r="B635" s="90" t="s">
        <v>257</v>
      </c>
      <c r="C635" s="90"/>
      <c r="D635" s="41">
        <f>D636</f>
        <v>0</v>
      </c>
    </row>
    <row r="636" spans="1:4" ht="31.5" hidden="1" x14ac:dyDescent="0.25">
      <c r="A636" s="16" t="s">
        <v>12</v>
      </c>
      <c r="B636" s="90" t="s">
        <v>257</v>
      </c>
      <c r="C636" s="91">
        <v>600</v>
      </c>
      <c r="D636" s="41">
        <f>'Прилож.3 (Ведомственная 2019)'!E883</f>
        <v>0</v>
      </c>
    </row>
    <row r="637" spans="1:4" ht="31.5" hidden="1" x14ac:dyDescent="0.25">
      <c r="A637" s="64" t="s">
        <v>83</v>
      </c>
      <c r="B637" s="90" t="s">
        <v>259</v>
      </c>
      <c r="C637" s="61"/>
      <c r="D637" s="41">
        <f>D638</f>
        <v>0</v>
      </c>
    </row>
    <row r="638" spans="1:4" ht="31.5" hidden="1" x14ac:dyDescent="0.25">
      <c r="A638" s="16" t="s">
        <v>12</v>
      </c>
      <c r="B638" s="90" t="s">
        <v>259</v>
      </c>
      <c r="C638" s="91">
        <v>600</v>
      </c>
      <c r="D638" s="41"/>
    </row>
    <row r="639" spans="1:4" ht="31.5" hidden="1" x14ac:dyDescent="0.25">
      <c r="A639" s="16" t="s">
        <v>126</v>
      </c>
      <c r="B639" s="90" t="s">
        <v>263</v>
      </c>
      <c r="C639" s="90"/>
      <c r="D639" s="41">
        <f>D640</f>
        <v>0</v>
      </c>
    </row>
    <row r="640" spans="1:4" ht="31.5" hidden="1" x14ac:dyDescent="0.25">
      <c r="A640" s="17" t="s">
        <v>133</v>
      </c>
      <c r="B640" s="90" t="s">
        <v>263</v>
      </c>
      <c r="C640" s="91">
        <v>200</v>
      </c>
      <c r="D640" s="41"/>
    </row>
    <row r="641" spans="1:4" ht="32.25" hidden="1" customHeight="1" x14ac:dyDescent="0.25">
      <c r="A641" s="16" t="s">
        <v>127</v>
      </c>
      <c r="B641" s="90" t="s">
        <v>260</v>
      </c>
      <c r="C641" s="61"/>
      <c r="D641" s="41">
        <f>D642</f>
        <v>0</v>
      </c>
    </row>
    <row r="642" spans="1:4" ht="32.25" hidden="1" customHeight="1" x14ac:dyDescent="0.25">
      <c r="A642" s="17" t="s">
        <v>133</v>
      </c>
      <c r="B642" s="90" t="s">
        <v>260</v>
      </c>
      <c r="C642" s="91">
        <v>200</v>
      </c>
      <c r="D642" s="41">
        <f>'Прилож.3 (Ведомственная 2019)'!E418</f>
        <v>0</v>
      </c>
    </row>
    <row r="643" spans="1:4" s="87" customFormat="1" ht="32.25" customHeight="1" x14ac:dyDescent="0.25">
      <c r="A643" s="17" t="s">
        <v>673</v>
      </c>
      <c r="B643" s="90" t="s">
        <v>647</v>
      </c>
      <c r="C643" s="91"/>
      <c r="D643" s="41">
        <f>D644</f>
        <v>5</v>
      </c>
    </row>
    <row r="644" spans="1:4" s="87" customFormat="1" ht="32.25" customHeight="1" x14ac:dyDescent="0.25">
      <c r="A644" s="17" t="s">
        <v>133</v>
      </c>
      <c r="B644" s="90" t="s">
        <v>647</v>
      </c>
      <c r="C644" s="91">
        <v>200</v>
      </c>
      <c r="D644" s="41">
        <f>'Прилож.3 (Ведомственная 2019)'!E165</f>
        <v>5</v>
      </c>
    </row>
    <row r="645" spans="1:4" ht="19.5" customHeight="1" x14ac:dyDescent="0.25">
      <c r="A645" s="29" t="s">
        <v>474</v>
      </c>
      <c r="B645" s="37" t="s">
        <v>268</v>
      </c>
      <c r="C645" s="61"/>
      <c r="D645" s="42">
        <f>D646+D649+D651+D654+D656+D658+D661</f>
        <v>907.2</v>
      </c>
    </row>
    <row r="646" spans="1:4" ht="34.5" customHeight="1" x14ac:dyDescent="0.25">
      <c r="A646" s="33" t="s">
        <v>438</v>
      </c>
      <c r="B646" s="90" t="s">
        <v>334</v>
      </c>
      <c r="C646" s="61"/>
      <c r="D646" s="41">
        <f>D647+D648</f>
        <v>723.2</v>
      </c>
    </row>
    <row r="647" spans="1:4" ht="35.25" customHeight="1" x14ac:dyDescent="0.25">
      <c r="A647" s="16" t="s">
        <v>133</v>
      </c>
      <c r="B647" s="90" t="s">
        <v>334</v>
      </c>
      <c r="C647" s="91">
        <v>200</v>
      </c>
      <c r="D647" s="41">
        <f>'Прилож.3 (Ведомственная 2019)'!E337</f>
        <v>643.20000000000005</v>
      </c>
    </row>
    <row r="648" spans="1:4" s="87" customFormat="1" x14ac:dyDescent="0.25">
      <c r="A648" s="16" t="s">
        <v>25</v>
      </c>
      <c r="B648" s="90" t="s">
        <v>334</v>
      </c>
      <c r="C648" s="91">
        <v>800</v>
      </c>
      <c r="D648" s="179">
        <f>'Прилож.3 (Ведомственная 2019)'!E338</f>
        <v>80</v>
      </c>
    </row>
    <row r="649" spans="1:4" s="87" customFormat="1" ht="35.25" hidden="1" customHeight="1" x14ac:dyDescent="0.25">
      <c r="A649" s="16" t="s">
        <v>416</v>
      </c>
      <c r="B649" s="90" t="s">
        <v>417</v>
      </c>
      <c r="C649" s="91">
        <v>200</v>
      </c>
      <c r="D649" s="41">
        <f>D650</f>
        <v>0</v>
      </c>
    </row>
    <row r="650" spans="1:4" s="87" customFormat="1" ht="35.25" hidden="1" customHeight="1" x14ac:dyDescent="0.25">
      <c r="A650" s="16" t="s">
        <v>133</v>
      </c>
      <c r="B650" s="90" t="s">
        <v>417</v>
      </c>
      <c r="C650" s="91">
        <v>200</v>
      </c>
      <c r="D650" s="41">
        <f>'Прилож.3 (Ведомственная 2019)'!E340</f>
        <v>0</v>
      </c>
    </row>
    <row r="651" spans="1:4" ht="31.5" hidden="1" x14ac:dyDescent="0.25">
      <c r="A651" s="52" t="s">
        <v>84</v>
      </c>
      <c r="B651" s="90" t="s">
        <v>264</v>
      </c>
      <c r="C651" s="91">
        <v>200</v>
      </c>
      <c r="D651" s="41">
        <f>D652</f>
        <v>0</v>
      </c>
    </row>
    <row r="652" spans="1:4" hidden="1" x14ac:dyDescent="0.25">
      <c r="A652" s="16" t="s">
        <v>291</v>
      </c>
      <c r="B652" s="90" t="s">
        <v>324</v>
      </c>
      <c r="C652" s="91">
        <v>200</v>
      </c>
      <c r="D652" s="41">
        <f>D653</f>
        <v>0</v>
      </c>
    </row>
    <row r="653" spans="1:4" hidden="1" x14ac:dyDescent="0.25">
      <c r="A653" s="16" t="s">
        <v>25</v>
      </c>
      <c r="B653" s="90" t="s">
        <v>324</v>
      </c>
      <c r="C653" s="91">
        <v>200</v>
      </c>
      <c r="D653" s="41">
        <f>'Прилож.3 (Ведомственная 2019)'!E343</f>
        <v>0</v>
      </c>
    </row>
    <row r="654" spans="1:4" ht="31.5" hidden="1" x14ac:dyDescent="0.25">
      <c r="A654" s="52" t="s">
        <v>85</v>
      </c>
      <c r="B654" s="90" t="s">
        <v>265</v>
      </c>
      <c r="C654" s="91">
        <v>200</v>
      </c>
      <c r="D654" s="41">
        <f>D655</f>
        <v>0</v>
      </c>
    </row>
    <row r="655" spans="1:4" ht="31.5" hidden="1" x14ac:dyDescent="0.25">
      <c r="A655" s="16" t="s">
        <v>43</v>
      </c>
      <c r="B655" s="90" t="s">
        <v>265</v>
      </c>
      <c r="C655" s="91">
        <v>200</v>
      </c>
      <c r="D655" s="41">
        <f>'Прилож.3 (Ведомственная 2019)'!E345</f>
        <v>0</v>
      </c>
    </row>
    <row r="656" spans="1:4" hidden="1" x14ac:dyDescent="0.25">
      <c r="A656" s="16" t="s">
        <v>266</v>
      </c>
      <c r="B656" s="90" t="s">
        <v>267</v>
      </c>
      <c r="C656" s="91">
        <v>200</v>
      </c>
      <c r="D656" s="41">
        <f>D657</f>
        <v>0</v>
      </c>
    </row>
    <row r="657" spans="1:4" ht="31.5" hidden="1" x14ac:dyDescent="0.25">
      <c r="A657" s="16" t="s">
        <v>43</v>
      </c>
      <c r="B657" s="90" t="s">
        <v>267</v>
      </c>
      <c r="C657" s="91">
        <v>200</v>
      </c>
      <c r="D657" s="41">
        <f>'Прилож.3 (Ведомственная 2019)'!E347</f>
        <v>0</v>
      </c>
    </row>
    <row r="658" spans="1:4" s="87" customFormat="1" hidden="1" x14ac:dyDescent="0.25">
      <c r="A658" s="16" t="s">
        <v>582</v>
      </c>
      <c r="B658" s="90" t="s">
        <v>581</v>
      </c>
      <c r="C658" s="91"/>
      <c r="D658" s="41">
        <f>D659</f>
        <v>0</v>
      </c>
    </row>
    <row r="659" spans="1:4" s="87" customFormat="1" hidden="1" x14ac:dyDescent="0.25">
      <c r="A659" s="16" t="s">
        <v>582</v>
      </c>
      <c r="B659" s="90" t="s">
        <v>612</v>
      </c>
      <c r="C659" s="91"/>
      <c r="D659" s="41">
        <f>D660</f>
        <v>0</v>
      </c>
    </row>
    <row r="660" spans="1:4" s="87" customFormat="1" ht="36.950000000000003" hidden="1" customHeight="1" x14ac:dyDescent="0.25">
      <c r="A660" s="16" t="s">
        <v>133</v>
      </c>
      <c r="B660" s="90" t="s">
        <v>612</v>
      </c>
      <c r="C660" s="91">
        <v>200</v>
      </c>
      <c r="D660" s="41">
        <f>'Прилож.3 (Ведомственная 2019)'!E350</f>
        <v>0</v>
      </c>
    </row>
    <row r="661" spans="1:4" s="87" customFormat="1" x14ac:dyDescent="0.25">
      <c r="A661" s="16" t="s">
        <v>664</v>
      </c>
      <c r="B661" s="90" t="s">
        <v>645</v>
      </c>
      <c r="C661" s="91"/>
      <c r="D661" s="41">
        <f>D662</f>
        <v>184</v>
      </c>
    </row>
    <row r="662" spans="1:4" s="87" customFormat="1" x14ac:dyDescent="0.25">
      <c r="A662" s="16" t="s">
        <v>664</v>
      </c>
      <c r="B662" s="90" t="s">
        <v>644</v>
      </c>
      <c r="C662" s="91"/>
      <c r="D662" s="41">
        <f>D663</f>
        <v>184</v>
      </c>
    </row>
    <row r="663" spans="1:4" s="87" customFormat="1" ht="36.950000000000003" customHeight="1" x14ac:dyDescent="0.25">
      <c r="A663" s="16" t="s">
        <v>133</v>
      </c>
      <c r="B663" s="90" t="s">
        <v>644</v>
      </c>
      <c r="C663" s="91">
        <v>200</v>
      </c>
      <c r="D663" s="41">
        <f>'Прилож.3 (Ведомственная 2019)'!E353</f>
        <v>184</v>
      </c>
    </row>
    <row r="664" spans="1:4" s="87" customFormat="1" ht="5.25" customHeight="1" x14ac:dyDescent="0.25">
      <c r="A664" s="17"/>
      <c r="B664" s="90"/>
      <c r="C664" s="91"/>
      <c r="D664" s="41"/>
    </row>
    <row r="665" spans="1:4" s="87" customFormat="1" ht="63" x14ac:dyDescent="0.25">
      <c r="A665" s="141" t="s">
        <v>542</v>
      </c>
      <c r="B665" s="121" t="s">
        <v>475</v>
      </c>
      <c r="C665" s="142"/>
      <c r="D665" s="122">
        <f>D667+D672+D677+D691+D696+D698+D703+D708+D714+D680+D685+D688+D716</f>
        <v>120717.70000000001</v>
      </c>
    </row>
    <row r="666" spans="1:4" s="20" customFormat="1" ht="5.25" customHeight="1" x14ac:dyDescent="0.25">
      <c r="A666" s="150"/>
      <c r="B666" s="12"/>
      <c r="C666" s="70"/>
      <c r="D666" s="165"/>
    </row>
    <row r="667" spans="1:4" s="87" customFormat="1" x14ac:dyDescent="0.25">
      <c r="A667" s="17" t="s">
        <v>476</v>
      </c>
      <c r="B667" s="90" t="s">
        <v>477</v>
      </c>
      <c r="C667" s="91"/>
      <c r="D667" s="41">
        <f>D671+D668</f>
        <v>794.6</v>
      </c>
    </row>
    <row r="668" spans="1:4" s="87" customFormat="1" x14ac:dyDescent="0.25">
      <c r="A668" s="16" t="s">
        <v>291</v>
      </c>
      <c r="B668" s="90" t="s">
        <v>569</v>
      </c>
      <c r="C668" s="91"/>
      <c r="D668" s="41">
        <f>D669</f>
        <v>794.6</v>
      </c>
    </row>
    <row r="669" spans="1:4" s="87" customFormat="1" ht="31.5" x14ac:dyDescent="0.25">
      <c r="A669" s="17" t="s">
        <v>133</v>
      </c>
      <c r="B669" s="90" t="s">
        <v>569</v>
      </c>
      <c r="C669" s="91">
        <v>200</v>
      </c>
      <c r="D669" s="41">
        <f>'Прилож.3 (Ведомственная 2019)'!E357</f>
        <v>794.6</v>
      </c>
    </row>
    <row r="670" spans="1:4" s="87" customFormat="1" hidden="1" x14ac:dyDescent="0.25">
      <c r="A670" s="16" t="s">
        <v>291</v>
      </c>
      <c r="B670" s="90" t="s">
        <v>569</v>
      </c>
      <c r="C670" s="91"/>
      <c r="D670" s="41">
        <f>D671</f>
        <v>0</v>
      </c>
    </row>
    <row r="671" spans="1:4" s="87" customFormat="1" ht="31.5" hidden="1" x14ac:dyDescent="0.25">
      <c r="A671" s="86" t="s">
        <v>12</v>
      </c>
      <c r="B671" s="90" t="s">
        <v>569</v>
      </c>
      <c r="C671" s="91">
        <v>600</v>
      </c>
      <c r="D671" s="41">
        <f>'Прилож.3 (Ведомственная 2019)'!E359</f>
        <v>0</v>
      </c>
    </row>
    <row r="672" spans="1:4" s="87" customFormat="1" x14ac:dyDescent="0.25">
      <c r="A672" s="17" t="s">
        <v>478</v>
      </c>
      <c r="B672" s="90" t="s">
        <v>479</v>
      </c>
      <c r="C672" s="91"/>
      <c r="D672" s="41">
        <f>D673+D675</f>
        <v>299.89999999999998</v>
      </c>
    </row>
    <row r="673" spans="1:4" s="87" customFormat="1" x14ac:dyDescent="0.25">
      <c r="A673" s="16" t="s">
        <v>291</v>
      </c>
      <c r="B673" s="90" t="s">
        <v>560</v>
      </c>
      <c r="C673" s="91"/>
      <c r="D673" s="41">
        <f>D674</f>
        <v>299.89999999999998</v>
      </c>
    </row>
    <row r="674" spans="1:4" s="87" customFormat="1" ht="31.5" x14ac:dyDescent="0.25">
      <c r="A674" s="16" t="s">
        <v>133</v>
      </c>
      <c r="B674" s="90" t="s">
        <v>560</v>
      </c>
      <c r="C674" s="91">
        <v>200</v>
      </c>
      <c r="D674" s="41">
        <f>'Прилож.3 (Ведомственная 2019)'!E363</f>
        <v>299.89999999999998</v>
      </c>
    </row>
    <row r="675" spans="1:4" s="87" customFormat="1" ht="31.5" hidden="1" x14ac:dyDescent="0.25">
      <c r="A675" s="84" t="s">
        <v>385</v>
      </c>
      <c r="B675" s="90" t="s">
        <v>559</v>
      </c>
      <c r="C675" s="91"/>
      <c r="D675" s="41">
        <f>D676</f>
        <v>0</v>
      </c>
    </row>
    <row r="676" spans="1:4" s="87" customFormat="1" ht="31.5" hidden="1" x14ac:dyDescent="0.25">
      <c r="A676" s="84" t="s">
        <v>133</v>
      </c>
      <c r="B676" s="90" t="s">
        <v>559</v>
      </c>
      <c r="C676" s="91">
        <v>200</v>
      </c>
      <c r="D676" s="41">
        <f>'Прилож.3 (Ведомственная 2019)'!E365</f>
        <v>0</v>
      </c>
    </row>
    <row r="677" spans="1:4" s="87" customFormat="1" hidden="1" x14ac:dyDescent="0.25">
      <c r="A677" s="86" t="s">
        <v>556</v>
      </c>
      <c r="B677" s="90" t="s">
        <v>557</v>
      </c>
      <c r="C677" s="91"/>
      <c r="D677" s="41">
        <f>D678</f>
        <v>0</v>
      </c>
    </row>
    <row r="678" spans="1:4" s="87" customFormat="1" ht="31.5" hidden="1" x14ac:dyDescent="0.25">
      <c r="A678" s="86" t="s">
        <v>379</v>
      </c>
      <c r="B678" s="90" t="s">
        <v>558</v>
      </c>
      <c r="C678" s="91"/>
      <c r="D678" s="41">
        <f>D679</f>
        <v>0</v>
      </c>
    </row>
    <row r="679" spans="1:4" s="87" customFormat="1" ht="31.5" hidden="1" x14ac:dyDescent="0.25">
      <c r="A679" s="86" t="s">
        <v>12</v>
      </c>
      <c r="B679" s="90" t="s">
        <v>558</v>
      </c>
      <c r="C679" s="91">
        <v>600</v>
      </c>
      <c r="D679" s="41">
        <f>'Прилож.3 (Ведомственная 2019)'!E695</f>
        <v>0</v>
      </c>
    </row>
    <row r="680" spans="1:4" s="87" customFormat="1" ht="31.5" x14ac:dyDescent="0.25">
      <c r="A680" s="86" t="s">
        <v>470</v>
      </c>
      <c r="B680" s="90" t="s">
        <v>551</v>
      </c>
      <c r="C680" s="91"/>
      <c r="D680" s="41">
        <f>D683+D681</f>
        <v>1260</v>
      </c>
    </row>
    <row r="681" spans="1:4" s="87" customFormat="1" ht="81" customHeight="1" x14ac:dyDescent="0.25">
      <c r="A681" s="16" t="s">
        <v>643</v>
      </c>
      <c r="B681" s="71" t="s">
        <v>646</v>
      </c>
      <c r="C681" s="91"/>
      <c r="D681" s="41">
        <f>D682</f>
        <v>10</v>
      </c>
    </row>
    <row r="682" spans="1:4" s="87" customFormat="1" ht="39.75" customHeight="1" x14ac:dyDescent="0.25">
      <c r="A682" s="16" t="s">
        <v>12</v>
      </c>
      <c r="B682" s="90" t="s">
        <v>646</v>
      </c>
      <c r="C682" s="91">
        <v>600</v>
      </c>
      <c r="D682" s="41">
        <f>'Прилож.3 (Ведомственная 2019)'!E368</f>
        <v>10</v>
      </c>
    </row>
    <row r="683" spans="1:4" s="87" customFormat="1" ht="31.5" x14ac:dyDescent="0.25">
      <c r="A683" s="86" t="s">
        <v>470</v>
      </c>
      <c r="B683" s="90" t="s">
        <v>561</v>
      </c>
      <c r="C683" s="91"/>
      <c r="D683" s="41">
        <f>D684</f>
        <v>1250</v>
      </c>
    </row>
    <row r="684" spans="1:4" s="87" customFormat="1" ht="31.5" x14ac:dyDescent="0.25">
      <c r="A684" s="16" t="s">
        <v>12</v>
      </c>
      <c r="B684" s="90" t="s">
        <v>561</v>
      </c>
      <c r="C684" s="91">
        <v>600</v>
      </c>
      <c r="D684" s="41">
        <f>'Прилож.3 (Ведомственная 2019)'!E370</f>
        <v>1250</v>
      </c>
    </row>
    <row r="685" spans="1:4" s="87" customFormat="1" ht="35.25" hidden="1" customHeight="1" x14ac:dyDescent="0.25">
      <c r="A685" s="16" t="s">
        <v>590</v>
      </c>
      <c r="B685" s="90" t="s">
        <v>588</v>
      </c>
      <c r="C685" s="91"/>
      <c r="D685" s="41">
        <f>D686</f>
        <v>0</v>
      </c>
    </row>
    <row r="686" spans="1:4" s="87" customFormat="1" hidden="1" x14ac:dyDescent="0.25">
      <c r="A686" s="16" t="s">
        <v>291</v>
      </c>
      <c r="B686" s="90" t="s">
        <v>589</v>
      </c>
      <c r="C686" s="91"/>
      <c r="D686" s="41">
        <f>D687</f>
        <v>0</v>
      </c>
    </row>
    <row r="687" spans="1:4" s="87" customFormat="1" ht="31.5" hidden="1" x14ac:dyDescent="0.25">
      <c r="A687" s="16" t="s">
        <v>133</v>
      </c>
      <c r="B687" s="90" t="s">
        <v>589</v>
      </c>
      <c r="C687" s="91">
        <v>200</v>
      </c>
      <c r="D687" s="41">
        <f>'Прилож.3 (Ведомственная 2019)'!E373</f>
        <v>0</v>
      </c>
    </row>
    <row r="688" spans="1:4" s="87" customFormat="1" x14ac:dyDescent="0.25">
      <c r="A688" s="16" t="s">
        <v>592</v>
      </c>
      <c r="B688" s="90" t="s">
        <v>593</v>
      </c>
      <c r="C688" s="91"/>
      <c r="D688" s="41">
        <f>D689</f>
        <v>1487.7</v>
      </c>
    </row>
    <row r="689" spans="1:4" s="87" customFormat="1" x14ac:dyDescent="0.25">
      <c r="A689" s="16" t="s">
        <v>291</v>
      </c>
      <c r="B689" s="90" t="s">
        <v>591</v>
      </c>
      <c r="C689" s="91"/>
      <c r="D689" s="41">
        <f>D690</f>
        <v>1487.7</v>
      </c>
    </row>
    <row r="690" spans="1:4" s="87" customFormat="1" ht="31.5" x14ac:dyDescent="0.25">
      <c r="A690" s="16" t="s">
        <v>133</v>
      </c>
      <c r="B690" s="90" t="s">
        <v>591</v>
      </c>
      <c r="C690" s="91">
        <v>200</v>
      </c>
      <c r="D690" s="41">
        <f>'Прилож.3 (Ведомственная 2019)'!E376</f>
        <v>1487.7</v>
      </c>
    </row>
    <row r="691" spans="1:4" s="87" customFormat="1" x14ac:dyDescent="0.25">
      <c r="A691" s="16" t="s">
        <v>481</v>
      </c>
      <c r="B691" s="90" t="s">
        <v>480</v>
      </c>
      <c r="C691" s="91"/>
      <c r="D691" s="41">
        <f>D692+D694</f>
        <v>25349.8</v>
      </c>
    </row>
    <row r="692" spans="1:4" s="87" customFormat="1" x14ac:dyDescent="0.25">
      <c r="A692" s="16" t="s">
        <v>291</v>
      </c>
      <c r="B692" s="90" t="s">
        <v>709</v>
      </c>
      <c r="C692" s="91"/>
      <c r="D692" s="41">
        <f>D693</f>
        <v>12747</v>
      </c>
    </row>
    <row r="693" spans="1:4" s="87" customFormat="1" ht="31.5" x14ac:dyDescent="0.25">
      <c r="A693" s="16" t="s">
        <v>12</v>
      </c>
      <c r="B693" s="90" t="s">
        <v>709</v>
      </c>
      <c r="C693" s="91">
        <v>600</v>
      </c>
      <c r="D693" s="41">
        <f>'Прилож.3 (Ведомственная 2019)'!E379</f>
        <v>12747</v>
      </c>
    </row>
    <row r="694" spans="1:4" s="87" customFormat="1" ht="31.5" x14ac:dyDescent="0.25">
      <c r="A694" s="17" t="s">
        <v>618</v>
      </c>
      <c r="B694" s="90" t="s">
        <v>679</v>
      </c>
      <c r="C694" s="91"/>
      <c r="D694" s="41">
        <f>D695</f>
        <v>12602.8</v>
      </c>
    </row>
    <row r="695" spans="1:4" s="87" customFormat="1" ht="31.5" x14ac:dyDescent="0.25">
      <c r="A695" s="16" t="s">
        <v>12</v>
      </c>
      <c r="B695" s="90" t="s">
        <v>679</v>
      </c>
      <c r="C695" s="91">
        <v>600</v>
      </c>
      <c r="D695" s="41">
        <f>'Прилож.3 (Ведомственная 2019)'!E381</f>
        <v>12602.8</v>
      </c>
    </row>
    <row r="696" spans="1:4" s="87" customFormat="1" x14ac:dyDescent="0.25">
      <c r="A696" s="16" t="s">
        <v>483</v>
      </c>
      <c r="B696" s="90" t="s">
        <v>482</v>
      </c>
      <c r="C696" s="91"/>
      <c r="D696" s="41">
        <f>D697</f>
        <v>4225.2</v>
      </c>
    </row>
    <row r="697" spans="1:4" s="87" customFormat="1" ht="31.5" x14ac:dyDescent="0.25">
      <c r="A697" s="16" t="s">
        <v>12</v>
      </c>
      <c r="B697" s="90" t="s">
        <v>482</v>
      </c>
      <c r="C697" s="91">
        <v>600</v>
      </c>
      <c r="D697" s="41">
        <f>'Прилож.3 (Ведомственная 2019)'!E383</f>
        <v>4225.2</v>
      </c>
    </row>
    <row r="698" spans="1:4" s="87" customFormat="1" ht="19.5" customHeight="1" x14ac:dyDescent="0.25">
      <c r="A698" s="16" t="s">
        <v>484</v>
      </c>
      <c r="B698" s="90" t="s">
        <v>485</v>
      </c>
      <c r="C698" s="91"/>
      <c r="D698" s="41">
        <f>D699+D701</f>
        <v>3839.1</v>
      </c>
    </row>
    <row r="699" spans="1:4" s="87" customFormat="1" ht="19.5" customHeight="1" x14ac:dyDescent="0.25">
      <c r="A699" s="16" t="s">
        <v>291</v>
      </c>
      <c r="B699" s="90" t="s">
        <v>710</v>
      </c>
      <c r="C699" s="91"/>
      <c r="D699" s="41">
        <f>D700</f>
        <v>3809</v>
      </c>
    </row>
    <row r="700" spans="1:4" s="87" customFormat="1" ht="31.5" x14ac:dyDescent="0.25">
      <c r="A700" s="16" t="s">
        <v>12</v>
      </c>
      <c r="B700" s="90" t="s">
        <v>710</v>
      </c>
      <c r="C700" s="91">
        <v>600</v>
      </c>
      <c r="D700" s="41">
        <f>'Прилож.3 (Ведомственная 2019)'!E386</f>
        <v>3809</v>
      </c>
    </row>
    <row r="701" spans="1:4" s="87" customFormat="1" ht="31.5" x14ac:dyDescent="0.25">
      <c r="A701" s="17" t="s">
        <v>618</v>
      </c>
      <c r="B701" s="90" t="s">
        <v>680</v>
      </c>
      <c r="C701" s="91"/>
      <c r="D701" s="41">
        <f>D702</f>
        <v>30.1</v>
      </c>
    </row>
    <row r="702" spans="1:4" s="87" customFormat="1" ht="31.5" x14ac:dyDescent="0.25">
      <c r="A702" s="16" t="s">
        <v>12</v>
      </c>
      <c r="B702" s="90" t="s">
        <v>680</v>
      </c>
      <c r="C702" s="91">
        <v>600</v>
      </c>
      <c r="D702" s="41">
        <f>'Прилож.3 (Ведомственная 2019)'!E388</f>
        <v>30.1</v>
      </c>
    </row>
    <row r="703" spans="1:4" s="87" customFormat="1" ht="31.5" x14ac:dyDescent="0.25">
      <c r="A703" s="16" t="s">
        <v>487</v>
      </c>
      <c r="B703" s="90" t="s">
        <v>486</v>
      </c>
      <c r="C703" s="91"/>
      <c r="D703" s="41">
        <f>D704+D706</f>
        <v>14620.5</v>
      </c>
    </row>
    <row r="704" spans="1:4" s="87" customFormat="1" x14ac:dyDescent="0.25">
      <c r="A704" s="16" t="s">
        <v>291</v>
      </c>
      <c r="B704" s="90" t="s">
        <v>711</v>
      </c>
      <c r="C704" s="91"/>
      <c r="D704" s="41">
        <f>D705</f>
        <v>12840.9</v>
      </c>
    </row>
    <row r="705" spans="1:4" s="87" customFormat="1" ht="31.5" x14ac:dyDescent="0.25">
      <c r="A705" s="16" t="s">
        <v>12</v>
      </c>
      <c r="B705" s="90" t="s">
        <v>711</v>
      </c>
      <c r="C705" s="91">
        <v>600</v>
      </c>
      <c r="D705" s="41">
        <f>'Прилож.3 (Ведомственная 2019)'!E391</f>
        <v>12840.9</v>
      </c>
    </row>
    <row r="706" spans="1:4" s="87" customFormat="1" ht="31.5" x14ac:dyDescent="0.25">
      <c r="A706" s="17" t="s">
        <v>618</v>
      </c>
      <c r="B706" s="90" t="s">
        <v>681</v>
      </c>
      <c r="C706" s="91"/>
      <c r="D706" s="41">
        <f>D707</f>
        <v>1779.6</v>
      </c>
    </row>
    <row r="707" spans="1:4" s="87" customFormat="1" ht="31.5" x14ac:dyDescent="0.25">
      <c r="A707" s="16" t="s">
        <v>12</v>
      </c>
      <c r="B707" s="90" t="s">
        <v>681</v>
      </c>
      <c r="C707" s="91">
        <v>600</v>
      </c>
      <c r="D707" s="41">
        <f>'Прилож.3 (Ведомственная 2019)'!E393</f>
        <v>1779.6</v>
      </c>
    </row>
    <row r="708" spans="1:4" s="87" customFormat="1" ht="31.5" x14ac:dyDescent="0.25">
      <c r="A708" s="16" t="s">
        <v>490</v>
      </c>
      <c r="B708" s="90" t="s">
        <v>488</v>
      </c>
      <c r="C708" s="91"/>
      <c r="D708" s="41">
        <f>D711+D709</f>
        <v>3801.3</v>
      </c>
    </row>
    <row r="709" spans="1:4" s="87" customFormat="1" ht="66" customHeight="1" x14ac:dyDescent="0.25">
      <c r="A709" s="16" t="s">
        <v>492</v>
      </c>
      <c r="B709" s="90" t="s">
        <v>491</v>
      </c>
      <c r="C709" s="91"/>
      <c r="D709" s="41">
        <f>D710</f>
        <v>622.9</v>
      </c>
    </row>
    <row r="710" spans="1:4" s="87" customFormat="1" ht="31.5" x14ac:dyDescent="0.25">
      <c r="A710" s="16" t="s">
        <v>133</v>
      </c>
      <c r="B710" s="90" t="s">
        <v>491</v>
      </c>
      <c r="C710" s="91">
        <v>200</v>
      </c>
      <c r="D710" s="41">
        <f>'Прилож.3 (Ведомственная 2019)'!E396</f>
        <v>622.9</v>
      </c>
    </row>
    <row r="711" spans="1:4" s="87" customFormat="1" x14ac:dyDescent="0.25">
      <c r="A711" s="17" t="s">
        <v>291</v>
      </c>
      <c r="B711" s="90" t="s">
        <v>489</v>
      </c>
      <c r="C711" s="91"/>
      <c r="D711" s="41">
        <f>D712+D713</f>
        <v>3178.4</v>
      </c>
    </row>
    <row r="712" spans="1:4" s="87" customFormat="1" ht="31.5" x14ac:dyDescent="0.25">
      <c r="A712" s="17" t="s">
        <v>133</v>
      </c>
      <c r="B712" s="90" t="s">
        <v>489</v>
      </c>
      <c r="C712" s="91">
        <v>200</v>
      </c>
      <c r="D712" s="41">
        <f>'Прилож.3 (Ведомственная 2019)'!E398</f>
        <v>3178.4</v>
      </c>
    </row>
    <row r="713" spans="1:4" s="87" customFormat="1" hidden="1" x14ac:dyDescent="0.25">
      <c r="A713" s="16" t="s">
        <v>25</v>
      </c>
      <c r="B713" s="90" t="s">
        <v>489</v>
      </c>
      <c r="C713" s="91">
        <v>800</v>
      </c>
      <c r="D713" s="41">
        <f>'Прилож.3 (Ведомственная 2019)'!E399</f>
        <v>0</v>
      </c>
    </row>
    <row r="714" spans="1:4" s="87" customFormat="1" ht="31.5" x14ac:dyDescent="0.25">
      <c r="A714" s="17" t="s">
        <v>494</v>
      </c>
      <c r="B714" s="90" t="s">
        <v>493</v>
      </c>
      <c r="C714" s="91"/>
      <c r="D714" s="41">
        <f>D715</f>
        <v>265.3</v>
      </c>
    </row>
    <row r="715" spans="1:4" s="87" customFormat="1" ht="31.5" x14ac:dyDescent="0.25">
      <c r="A715" s="16" t="s">
        <v>12</v>
      </c>
      <c r="B715" s="90" t="s">
        <v>493</v>
      </c>
      <c r="C715" s="91">
        <v>600</v>
      </c>
      <c r="D715" s="41">
        <f>'Прилож.3 (Ведомственная 2019)'!E401</f>
        <v>265.3</v>
      </c>
    </row>
    <row r="716" spans="1:4" s="87" customFormat="1" ht="19.5" customHeight="1" x14ac:dyDescent="0.25">
      <c r="A716" s="16" t="s">
        <v>615</v>
      </c>
      <c r="B716" s="90" t="s">
        <v>614</v>
      </c>
      <c r="C716" s="91"/>
      <c r="D716" s="41">
        <f>D717</f>
        <v>64774.3</v>
      </c>
    </row>
    <row r="717" spans="1:4" s="87" customFormat="1" ht="31.5" x14ac:dyDescent="0.25">
      <c r="A717" s="16" t="s">
        <v>385</v>
      </c>
      <c r="B717" s="90" t="s">
        <v>613</v>
      </c>
      <c r="C717" s="91"/>
      <c r="D717" s="41">
        <f>D718+D719</f>
        <v>64774.3</v>
      </c>
    </row>
    <row r="718" spans="1:4" s="87" customFormat="1" ht="31.5" x14ac:dyDescent="0.25">
      <c r="A718" s="17" t="s">
        <v>133</v>
      </c>
      <c r="B718" s="90" t="s">
        <v>613</v>
      </c>
      <c r="C718" s="91">
        <v>200</v>
      </c>
      <c r="D718" s="41">
        <f>'Прилож.3 (Ведомственная 2019)'!E404</f>
        <v>16357</v>
      </c>
    </row>
    <row r="719" spans="1:4" s="87" customFormat="1" ht="31.5" x14ac:dyDescent="0.25">
      <c r="A719" s="16" t="s">
        <v>12</v>
      </c>
      <c r="B719" s="90" t="s">
        <v>613</v>
      </c>
      <c r="C719" s="91">
        <v>600</v>
      </c>
      <c r="D719" s="41">
        <f>'Прилож.3 (Ведомственная 2019)'!E405</f>
        <v>48417.3</v>
      </c>
    </row>
    <row r="720" spans="1:4" ht="6.75" customHeight="1" x14ac:dyDescent="0.25">
      <c r="A720" s="17"/>
      <c r="B720" s="90"/>
      <c r="C720" s="91"/>
      <c r="D720" s="41"/>
    </row>
    <row r="721" spans="1:4" x14ac:dyDescent="0.25">
      <c r="A721" s="115" t="s">
        <v>33</v>
      </c>
      <c r="B721" s="121" t="s">
        <v>129</v>
      </c>
      <c r="C721" s="121"/>
      <c r="D721" s="122">
        <f>D722+D725+D727+D730+D733+D736+D738+D742+D748+D753+D758+D763+D770+D773+D776+D780+D756+D740+D751+D745+D784</f>
        <v>507584.19999999995</v>
      </c>
    </row>
    <row r="722" spans="1:4" ht="31.5" x14ac:dyDescent="0.25">
      <c r="A722" s="88" t="s">
        <v>523</v>
      </c>
      <c r="B722" s="90" t="s">
        <v>132</v>
      </c>
      <c r="C722" s="12"/>
      <c r="D722" s="41">
        <f>D723+D724</f>
        <v>3785</v>
      </c>
    </row>
    <row r="723" spans="1:4" ht="63.95" customHeight="1" x14ac:dyDescent="0.25">
      <c r="A723" s="88" t="s">
        <v>86</v>
      </c>
      <c r="B723" s="90" t="s">
        <v>132</v>
      </c>
      <c r="C723" s="91">
        <v>100</v>
      </c>
      <c r="D723" s="41">
        <f>'Прилож.3 (Ведомственная 2019)'!E25</f>
        <v>3785</v>
      </c>
    </row>
    <row r="724" spans="1:4" hidden="1" x14ac:dyDescent="0.25">
      <c r="A724" s="44" t="s">
        <v>25</v>
      </c>
      <c r="B724" s="90" t="s">
        <v>132</v>
      </c>
      <c r="C724" s="91">
        <v>800</v>
      </c>
      <c r="D724" s="41">
        <f>'Прилож.3 (Ведомственная 2019)'!E26</f>
        <v>0</v>
      </c>
    </row>
    <row r="725" spans="1:4" ht="32.25" customHeight="1" x14ac:dyDescent="0.25">
      <c r="A725" s="88" t="s">
        <v>87</v>
      </c>
      <c r="B725" s="90" t="s">
        <v>244</v>
      </c>
      <c r="C725" s="90"/>
      <c r="D725" s="41">
        <f>D726</f>
        <v>7800</v>
      </c>
    </row>
    <row r="726" spans="1:4" ht="64.5" customHeight="1" x14ac:dyDescent="0.25">
      <c r="A726" s="88" t="s">
        <v>86</v>
      </c>
      <c r="B726" s="90" t="s">
        <v>244</v>
      </c>
      <c r="C726" s="91">
        <v>100</v>
      </c>
      <c r="D726" s="41">
        <f>'Прилож.3 (Ведомственная 2019)'!E168</f>
        <v>7800</v>
      </c>
    </row>
    <row r="727" spans="1:4" ht="31.5" x14ac:dyDescent="0.25">
      <c r="A727" s="88" t="s">
        <v>88</v>
      </c>
      <c r="B727" s="90" t="s">
        <v>130</v>
      </c>
      <c r="C727" s="90"/>
      <c r="D727" s="41">
        <f>D728+D729</f>
        <v>3545.5</v>
      </c>
    </row>
    <row r="728" spans="1:4" ht="63" x14ac:dyDescent="0.25">
      <c r="A728" s="88" t="s">
        <v>86</v>
      </c>
      <c r="B728" s="90" t="s">
        <v>130</v>
      </c>
      <c r="C728" s="91">
        <v>100</v>
      </c>
      <c r="D728" s="41">
        <f>'Прилож.3 (Ведомственная 2019)'!E14</f>
        <v>3512.5</v>
      </c>
    </row>
    <row r="729" spans="1:4" ht="31.5" x14ac:dyDescent="0.25">
      <c r="A729" s="17" t="s">
        <v>133</v>
      </c>
      <c r="B729" s="90" t="s">
        <v>130</v>
      </c>
      <c r="C729" s="91">
        <v>200</v>
      </c>
      <c r="D729" s="41">
        <f>'Прилож.3 (Ведомственная 2019)'!E15</f>
        <v>33</v>
      </c>
    </row>
    <row r="730" spans="1:4" ht="47.25" x14ac:dyDescent="0.25">
      <c r="A730" s="45" t="s">
        <v>113</v>
      </c>
      <c r="B730" s="22" t="s">
        <v>245</v>
      </c>
      <c r="C730" s="22"/>
      <c r="D730" s="41">
        <f>D731+D732</f>
        <v>839.9</v>
      </c>
    </row>
    <row r="731" spans="1:4" ht="31.5" hidden="1" x14ac:dyDescent="0.25">
      <c r="A731" s="45" t="s">
        <v>133</v>
      </c>
      <c r="B731" s="22" t="s">
        <v>245</v>
      </c>
      <c r="C731" s="23" t="s">
        <v>36</v>
      </c>
      <c r="D731" s="41">
        <f>'Прилож.3 (Ведомственная 2019)'!E170</f>
        <v>0</v>
      </c>
    </row>
    <row r="732" spans="1:4" s="87" customFormat="1" x14ac:dyDescent="0.25">
      <c r="A732" s="45" t="s">
        <v>25</v>
      </c>
      <c r="B732" s="22" t="s">
        <v>245</v>
      </c>
      <c r="C732" s="19">
        <v>800</v>
      </c>
      <c r="D732" s="41">
        <f>'Прилож.3 (Ведомственная 2019)'!E171</f>
        <v>839.9</v>
      </c>
    </row>
    <row r="733" spans="1:4" ht="31.5" x14ac:dyDescent="0.25">
      <c r="A733" s="88" t="s">
        <v>89</v>
      </c>
      <c r="B733" s="90" t="s">
        <v>246</v>
      </c>
      <c r="C733" s="90"/>
      <c r="D733" s="41">
        <f>D734</f>
        <v>28.5</v>
      </c>
    </row>
    <row r="734" spans="1:4" ht="48.75" customHeight="1" x14ac:dyDescent="0.25">
      <c r="A734" s="88" t="s">
        <v>512</v>
      </c>
      <c r="B734" s="90" t="s">
        <v>247</v>
      </c>
      <c r="C734" s="90"/>
      <c r="D734" s="41">
        <f>D735</f>
        <v>28.5</v>
      </c>
    </row>
    <row r="735" spans="1:4" x14ac:dyDescent="0.25">
      <c r="A735" s="88" t="s">
        <v>66</v>
      </c>
      <c r="B735" s="90" t="s">
        <v>247</v>
      </c>
      <c r="C735" s="91">
        <v>300</v>
      </c>
      <c r="D735" s="41">
        <f>'Прилож.3 (Ведомственная 2019)'!E698</f>
        <v>28.5</v>
      </c>
    </row>
    <row r="736" spans="1:4" ht="47.25" x14ac:dyDescent="0.25">
      <c r="A736" s="88" t="s">
        <v>275</v>
      </c>
      <c r="B736" s="90" t="s">
        <v>276</v>
      </c>
      <c r="C736" s="91"/>
      <c r="D736" s="41">
        <f>D737</f>
        <v>156.5</v>
      </c>
    </row>
    <row r="737" spans="1:4" ht="31.5" x14ac:dyDescent="0.25">
      <c r="A737" s="88" t="s">
        <v>133</v>
      </c>
      <c r="B737" s="90" t="s">
        <v>276</v>
      </c>
      <c r="C737" s="91">
        <v>200</v>
      </c>
      <c r="D737" s="41">
        <f>'Прилож.3 (Ведомственная 2019)'!E173</f>
        <v>156.5</v>
      </c>
    </row>
    <row r="738" spans="1:4" ht="63.95" hidden="1" customHeight="1" x14ac:dyDescent="0.25">
      <c r="A738" s="88" t="s">
        <v>468</v>
      </c>
      <c r="B738" s="90" t="s">
        <v>248</v>
      </c>
      <c r="C738" s="90"/>
      <c r="D738" s="41">
        <f>D739</f>
        <v>0</v>
      </c>
    </row>
    <row r="739" spans="1:4" hidden="1" x14ac:dyDescent="0.25">
      <c r="A739" s="88" t="s">
        <v>66</v>
      </c>
      <c r="B739" s="90" t="s">
        <v>248</v>
      </c>
      <c r="C739" s="91">
        <v>300</v>
      </c>
      <c r="D739" s="41">
        <f>'Прилож.3 (Ведомственная 2019)'!E175</f>
        <v>0</v>
      </c>
    </row>
    <row r="740" spans="1:4" s="87" customFormat="1" ht="63" x14ac:dyDescent="0.25">
      <c r="A740" s="88" t="s">
        <v>573</v>
      </c>
      <c r="B740" s="90" t="s">
        <v>572</v>
      </c>
      <c r="C740" s="91"/>
      <c r="D740" s="41">
        <f>D741</f>
        <v>834.5</v>
      </c>
    </row>
    <row r="741" spans="1:4" s="87" customFormat="1" x14ac:dyDescent="0.25">
      <c r="A741" s="88" t="s">
        <v>66</v>
      </c>
      <c r="B741" s="90" t="s">
        <v>572</v>
      </c>
      <c r="C741" s="91">
        <v>300</v>
      </c>
      <c r="D741" s="41">
        <f>'Прилож.3 (Ведомственная 2019)'!E177</f>
        <v>834.5</v>
      </c>
    </row>
    <row r="742" spans="1:4" ht="78.75" x14ac:dyDescent="0.25">
      <c r="A742" s="88" t="s">
        <v>602</v>
      </c>
      <c r="B742" s="90" t="s">
        <v>249</v>
      </c>
      <c r="C742" s="90"/>
      <c r="D742" s="41">
        <f>D743+D744</f>
        <v>78.200000000000017</v>
      </c>
    </row>
    <row r="743" spans="1:4" ht="63" x14ac:dyDescent="0.25">
      <c r="A743" s="88" t="s">
        <v>86</v>
      </c>
      <c r="B743" s="90" t="s">
        <v>249</v>
      </c>
      <c r="C743" s="91">
        <v>100</v>
      </c>
      <c r="D743" s="41">
        <f>'Прилож.3 (Ведомственная 2019)'!E179</f>
        <v>76.800000000000011</v>
      </c>
    </row>
    <row r="744" spans="1:4" ht="31.5" x14ac:dyDescent="0.25">
      <c r="A744" s="17" t="s">
        <v>133</v>
      </c>
      <c r="B744" s="90" t="s">
        <v>249</v>
      </c>
      <c r="C744" s="91">
        <v>200</v>
      </c>
      <c r="D744" s="41">
        <f>'Прилож.3 (Ведомственная 2019)'!E180</f>
        <v>1.4</v>
      </c>
    </row>
    <row r="745" spans="1:4" s="87" customFormat="1" ht="78.75" x14ac:dyDescent="0.25">
      <c r="A745" s="45" t="s">
        <v>663</v>
      </c>
      <c r="B745" s="90" t="s">
        <v>641</v>
      </c>
      <c r="C745" s="91"/>
      <c r="D745" s="41">
        <f>D746+D747</f>
        <v>7221.5999999999995</v>
      </c>
    </row>
    <row r="746" spans="1:4" s="87" customFormat="1" ht="63" x14ac:dyDescent="0.25">
      <c r="A746" s="45" t="s">
        <v>86</v>
      </c>
      <c r="B746" s="90" t="s">
        <v>641</v>
      </c>
      <c r="C746" s="91">
        <v>100</v>
      </c>
      <c r="D746" s="41">
        <f>'Прилож.3 (Ведомственная 2019)'!E437</f>
        <v>7004.0999999999995</v>
      </c>
    </row>
    <row r="747" spans="1:4" s="87" customFormat="1" ht="31.5" x14ac:dyDescent="0.25">
      <c r="A747" s="17" t="s">
        <v>133</v>
      </c>
      <c r="B747" s="90" t="s">
        <v>641</v>
      </c>
      <c r="C747" s="91">
        <v>200</v>
      </c>
      <c r="D747" s="41">
        <f>'Прилож.3 (Ведомственная 2019)'!E438</f>
        <v>217.5</v>
      </c>
    </row>
    <row r="748" spans="1:4" ht="78.75" x14ac:dyDescent="0.25">
      <c r="A748" s="88" t="s">
        <v>603</v>
      </c>
      <c r="B748" s="90" t="s">
        <v>250</v>
      </c>
      <c r="C748" s="90"/>
      <c r="D748" s="41">
        <f>D749+D750</f>
        <v>3469.5</v>
      </c>
    </row>
    <row r="749" spans="1:4" ht="63" x14ac:dyDescent="0.25">
      <c r="A749" s="88" t="s">
        <v>86</v>
      </c>
      <c r="B749" s="90" t="s">
        <v>250</v>
      </c>
      <c r="C749" s="91">
        <v>100</v>
      </c>
      <c r="D749" s="41">
        <f>'Прилож.3 (Ведомственная 2019)'!E182</f>
        <v>3404.5</v>
      </c>
    </row>
    <row r="750" spans="1:4" ht="31.5" x14ac:dyDescent="0.25">
      <c r="A750" s="17" t="s">
        <v>133</v>
      </c>
      <c r="B750" s="90" t="s">
        <v>250</v>
      </c>
      <c r="C750" s="91">
        <v>200</v>
      </c>
      <c r="D750" s="41">
        <f>'Прилож.3 (Ведомственная 2019)'!E183</f>
        <v>65</v>
      </c>
    </row>
    <row r="751" spans="1:4" s="87" customFormat="1" ht="189" hidden="1" x14ac:dyDescent="0.25">
      <c r="A751" s="17" t="s">
        <v>584</v>
      </c>
      <c r="B751" s="90" t="s">
        <v>583</v>
      </c>
      <c r="C751" s="91"/>
      <c r="D751" s="41">
        <f>D752</f>
        <v>0</v>
      </c>
    </row>
    <row r="752" spans="1:4" s="87" customFormat="1" ht="63" hidden="1" x14ac:dyDescent="0.25">
      <c r="A752" s="88" t="s">
        <v>86</v>
      </c>
      <c r="B752" s="90" t="s">
        <v>583</v>
      </c>
      <c r="C752" s="91">
        <v>100</v>
      </c>
      <c r="D752" s="41">
        <f>'Прилож.3 (Ведомственная 2019)'!E185</f>
        <v>0</v>
      </c>
    </row>
    <row r="753" spans="1:4" ht="86.25" customHeight="1" x14ac:dyDescent="0.25">
      <c r="A753" s="17" t="s">
        <v>604</v>
      </c>
      <c r="B753" s="90" t="s">
        <v>251</v>
      </c>
      <c r="C753" s="90"/>
      <c r="D753" s="41">
        <f>D754+D755</f>
        <v>26.5</v>
      </c>
    </row>
    <row r="754" spans="1:4" ht="64.5" hidden="1" customHeight="1" x14ac:dyDescent="0.25">
      <c r="A754" s="16" t="s">
        <v>24</v>
      </c>
      <c r="B754" s="90" t="s">
        <v>251</v>
      </c>
      <c r="C754" s="91">
        <v>100</v>
      </c>
      <c r="D754" s="41">
        <f>'Прилож.3 (Ведомственная 2019)'!E187+'Прилож.3 (Ведомственная 2019)'!E408</f>
        <v>0</v>
      </c>
    </row>
    <row r="755" spans="1:4" ht="31.5" x14ac:dyDescent="0.25">
      <c r="A755" s="17" t="s">
        <v>133</v>
      </c>
      <c r="B755" s="90" t="s">
        <v>251</v>
      </c>
      <c r="C755" s="91">
        <v>200</v>
      </c>
      <c r="D755" s="41">
        <f>'Прилож.3 (Ведомственная 2019)'!E188+'Прилож.3 (Ведомственная 2019)'!E409</f>
        <v>26.5</v>
      </c>
    </row>
    <row r="756" spans="1:4" s="87" customFormat="1" ht="63" hidden="1" x14ac:dyDescent="0.25">
      <c r="A756" s="47" t="s">
        <v>576</v>
      </c>
      <c r="B756" s="18" t="s">
        <v>575</v>
      </c>
      <c r="C756" s="18"/>
      <c r="D756" s="41">
        <f>D757</f>
        <v>0</v>
      </c>
    </row>
    <row r="757" spans="1:4" s="87" customFormat="1" hidden="1" x14ac:dyDescent="0.25">
      <c r="A757" s="17" t="s">
        <v>66</v>
      </c>
      <c r="B757" s="18" t="s">
        <v>575</v>
      </c>
      <c r="C757" s="19" t="s">
        <v>574</v>
      </c>
      <c r="D757" s="41">
        <f>'Прилож.3 (Ведомственная 2019)'!E190</f>
        <v>0</v>
      </c>
    </row>
    <row r="758" spans="1:4" ht="32.25" customHeight="1" x14ac:dyDescent="0.25">
      <c r="A758" s="88" t="s">
        <v>321</v>
      </c>
      <c r="B758" s="90" t="s">
        <v>131</v>
      </c>
      <c r="C758" s="90"/>
      <c r="D758" s="41">
        <f>D759+D760+D761+D762</f>
        <v>151858.90000000002</v>
      </c>
    </row>
    <row r="759" spans="1:4" ht="63.95" customHeight="1" x14ac:dyDescent="0.25">
      <c r="A759" s="88" t="s">
        <v>86</v>
      </c>
      <c r="B759" s="90" t="s">
        <v>131</v>
      </c>
      <c r="C759" s="91">
        <v>100</v>
      </c>
      <c r="D759" s="41">
        <f>'Прилож.3 (Ведомственная 2019)'!E17+'Прилож.3 (Ведомственная 2019)'!E192+'Прилож.3 (Ведомственная 2019)'!E221+'Прилож.3 (Ведомственная 2019)'!E421+'Прилож.3 (Ведомственная 2019)'!E440</f>
        <v>136854</v>
      </c>
    </row>
    <row r="760" spans="1:4" ht="31.5" x14ac:dyDescent="0.25">
      <c r="A760" s="17" t="s">
        <v>133</v>
      </c>
      <c r="B760" s="90" t="s">
        <v>131</v>
      </c>
      <c r="C760" s="91">
        <v>200</v>
      </c>
      <c r="D760" s="41">
        <f>'Прилож.3 (Ведомственная 2019)'!E18+'Прилож.3 (Ведомственная 2019)'!E28+'Прилож.3 (Ведомственная 2019)'!E193+'Прилож.3 (Ведомственная 2019)'!E222+'Прилож.3 (Ведомственная 2019)'!E422+'Прилож.3 (Ведомственная 2019)'!E441</f>
        <v>13815.100000000002</v>
      </c>
    </row>
    <row r="761" spans="1:4" x14ac:dyDescent="0.25">
      <c r="A761" s="88" t="s">
        <v>66</v>
      </c>
      <c r="B761" s="90" t="s">
        <v>131</v>
      </c>
      <c r="C761" s="91">
        <v>300</v>
      </c>
      <c r="D761" s="41">
        <f>'Прилож.3 (Ведомственная 2019)'!E29+'Прилож.3 (Ведомственная 2019)'!E194+'Прилож.3 (Ведомственная 2019)'!E223+'Прилож.3 (Ведомственная 2019)'!E442</f>
        <v>1161.0999999999999</v>
      </c>
    </row>
    <row r="762" spans="1:4" x14ac:dyDescent="0.25">
      <c r="A762" s="16" t="s">
        <v>25</v>
      </c>
      <c r="B762" s="90" t="s">
        <v>131</v>
      </c>
      <c r="C762" s="91">
        <v>800</v>
      </c>
      <c r="D762" s="41">
        <f>'Прилож.3 (Ведомственная 2019)'!E19+'Прилож.3 (Ведомственная 2019)'!E195+'Прилож.3 (Ведомственная 2019)'!E423+'Прилож.3 (Ведомственная 2019)'!E443</f>
        <v>28.70000000000001</v>
      </c>
    </row>
    <row r="763" spans="1:4" ht="48" customHeight="1" x14ac:dyDescent="0.25">
      <c r="A763" s="88" t="s">
        <v>91</v>
      </c>
      <c r="B763" s="90" t="s">
        <v>252</v>
      </c>
      <c r="C763" s="90"/>
      <c r="D763" s="41">
        <f>D764+D765+D766+D767+D769+D768</f>
        <v>106490.90000000002</v>
      </c>
    </row>
    <row r="764" spans="1:4" ht="63" customHeight="1" x14ac:dyDescent="0.25">
      <c r="A764" s="88" t="s">
        <v>86</v>
      </c>
      <c r="B764" s="90" t="s">
        <v>252</v>
      </c>
      <c r="C764" s="91">
        <v>100</v>
      </c>
      <c r="D764" s="41">
        <f>'Прилож.3 (Ведомственная 2019)'!E197</f>
        <v>99735.300000000017</v>
      </c>
    </row>
    <row r="765" spans="1:4" ht="31.5" x14ac:dyDescent="0.25">
      <c r="A765" s="17" t="s">
        <v>133</v>
      </c>
      <c r="B765" s="90" t="s">
        <v>252</v>
      </c>
      <c r="C765" s="91">
        <v>200</v>
      </c>
      <c r="D765" s="41">
        <f>'Прилож.3 (Ведомственная 2019)'!E198</f>
        <v>6574.1</v>
      </c>
    </row>
    <row r="766" spans="1:4" s="87" customFormat="1" hidden="1" x14ac:dyDescent="0.25">
      <c r="A766" s="17" t="s">
        <v>66</v>
      </c>
      <c r="B766" s="90" t="s">
        <v>252</v>
      </c>
      <c r="C766" s="91">
        <v>300</v>
      </c>
      <c r="D766" s="41">
        <f>'Прилож.3 (Ведомственная 2019)'!E199</f>
        <v>0</v>
      </c>
    </row>
    <row r="767" spans="1:4" ht="31.5" hidden="1" x14ac:dyDescent="0.25">
      <c r="A767" s="16" t="s">
        <v>12</v>
      </c>
      <c r="B767" s="90" t="s">
        <v>252</v>
      </c>
      <c r="C767" s="91">
        <v>600</v>
      </c>
      <c r="D767" s="41">
        <f>'Прилож.3 (Ведомственная 2019)'!E200</f>
        <v>0</v>
      </c>
    </row>
    <row r="768" spans="1:4" s="87" customFormat="1" x14ac:dyDescent="0.25">
      <c r="A768" s="16" t="s">
        <v>66</v>
      </c>
      <c r="B768" s="90" t="s">
        <v>252</v>
      </c>
      <c r="C768" s="91">
        <v>300</v>
      </c>
      <c r="D768" s="41">
        <f>'Прилож.3 (Ведомственная 2019)'!E201</f>
        <v>144.4</v>
      </c>
    </row>
    <row r="769" spans="1:4" x14ac:dyDescent="0.25">
      <c r="A769" s="16" t="s">
        <v>25</v>
      </c>
      <c r="B769" s="90" t="s">
        <v>252</v>
      </c>
      <c r="C769" s="91">
        <v>800</v>
      </c>
      <c r="D769" s="41">
        <f>'Прилож.3 (Ведомственная 2019)'!E202</f>
        <v>37.099999999999994</v>
      </c>
    </row>
    <row r="770" spans="1:4" ht="31.5" x14ac:dyDescent="0.25">
      <c r="A770" s="17" t="s">
        <v>92</v>
      </c>
      <c r="B770" s="90" t="s">
        <v>253</v>
      </c>
      <c r="C770" s="90"/>
      <c r="D770" s="41">
        <f>D771+D772</f>
        <v>20108.599999999999</v>
      </c>
    </row>
    <row r="771" spans="1:4" ht="31.5" x14ac:dyDescent="0.25">
      <c r="A771" s="17" t="s">
        <v>133</v>
      </c>
      <c r="B771" s="90" t="s">
        <v>253</v>
      </c>
      <c r="C771" s="91">
        <v>200</v>
      </c>
      <c r="D771" s="41">
        <f>'Прилож.3 (Ведомственная 2019)'!E204</f>
        <v>8.6</v>
      </c>
    </row>
    <row r="772" spans="1:4" x14ac:dyDescent="0.25">
      <c r="A772" s="17" t="s">
        <v>66</v>
      </c>
      <c r="B772" s="90" t="s">
        <v>253</v>
      </c>
      <c r="C772" s="91">
        <v>300</v>
      </c>
      <c r="D772" s="41">
        <f>'Прилож.3 (Ведомственная 2019)'!E205</f>
        <v>20100</v>
      </c>
    </row>
    <row r="773" spans="1:4" x14ac:dyDescent="0.25">
      <c r="A773" s="16" t="s">
        <v>69</v>
      </c>
      <c r="B773" s="90" t="s">
        <v>254</v>
      </c>
      <c r="C773" s="90"/>
      <c r="D773" s="41">
        <f>D774+D775</f>
        <v>1000</v>
      </c>
    </row>
    <row r="774" spans="1:4" s="87" customFormat="1" hidden="1" x14ac:dyDescent="0.25">
      <c r="A774" s="17" t="s">
        <v>66</v>
      </c>
      <c r="B774" s="90" t="s">
        <v>254</v>
      </c>
      <c r="C774" s="91">
        <v>300</v>
      </c>
      <c r="D774" s="41">
        <f>'Прилож.3 (Ведомственная 2019)'!E207</f>
        <v>0</v>
      </c>
    </row>
    <row r="775" spans="1:4" x14ac:dyDescent="0.25">
      <c r="A775" s="16" t="s">
        <v>25</v>
      </c>
      <c r="B775" s="90" t="s">
        <v>254</v>
      </c>
      <c r="C775" s="91">
        <v>800</v>
      </c>
      <c r="D775" s="41">
        <f>'Прилож.3 (Ведомственная 2019)'!E904</f>
        <v>1000</v>
      </c>
    </row>
    <row r="776" spans="1:4" ht="31.5" x14ac:dyDescent="0.25">
      <c r="A776" s="88" t="s">
        <v>322</v>
      </c>
      <c r="B776" s="90" t="s">
        <v>255</v>
      </c>
      <c r="C776" s="90"/>
      <c r="D776" s="41">
        <f>D777+D778+D779</f>
        <v>190241</v>
      </c>
    </row>
    <row r="777" spans="1:4" ht="31.5" hidden="1" x14ac:dyDescent="0.25">
      <c r="A777" s="17" t="s">
        <v>133</v>
      </c>
      <c r="B777" s="90" t="s">
        <v>255</v>
      </c>
      <c r="C777" s="91">
        <v>200</v>
      </c>
      <c r="D777" s="41">
        <f>'Прилож.3 (Ведомственная 2019)'!E602</f>
        <v>0</v>
      </c>
    </row>
    <row r="778" spans="1:4" hidden="1" x14ac:dyDescent="0.25">
      <c r="A778" s="17" t="s">
        <v>66</v>
      </c>
      <c r="B778" s="90" t="s">
        <v>255</v>
      </c>
      <c r="C778" s="91">
        <v>300</v>
      </c>
      <c r="D778" s="41"/>
    </row>
    <row r="779" spans="1:4" x14ac:dyDescent="0.25">
      <c r="A779" s="17" t="s">
        <v>25</v>
      </c>
      <c r="B779" s="90" t="s">
        <v>255</v>
      </c>
      <c r="C779" s="91">
        <v>800</v>
      </c>
      <c r="D779" s="41">
        <f>'Прилож.3 (Ведомственная 2019)'!E209+'Прилож.3 (Ведомственная 2019)'!E411+'Прилож.3 (Ведомственная 2019)'!E603+'Прилож.3 (Ведомственная 2019)'!E906</f>
        <v>190241</v>
      </c>
    </row>
    <row r="780" spans="1:4" x14ac:dyDescent="0.25">
      <c r="A780" s="88" t="s">
        <v>93</v>
      </c>
      <c r="B780" s="90" t="s">
        <v>262</v>
      </c>
      <c r="C780" s="90"/>
      <c r="D780" s="41">
        <f>D781+D783+D782</f>
        <v>1768.9999999999998</v>
      </c>
    </row>
    <row r="781" spans="1:4" ht="31.5" x14ac:dyDescent="0.25">
      <c r="A781" s="45" t="s">
        <v>133</v>
      </c>
      <c r="B781" s="90" t="s">
        <v>262</v>
      </c>
      <c r="C781" s="23" t="s">
        <v>36</v>
      </c>
      <c r="D781" s="41">
        <f>'Прилож.3 (Ведомственная 2019)'!E211</f>
        <v>506.39999999999986</v>
      </c>
    </row>
    <row r="782" spans="1:4" s="87" customFormat="1" ht="31.5" hidden="1" x14ac:dyDescent="0.25">
      <c r="A782" s="17" t="s">
        <v>43</v>
      </c>
      <c r="B782" s="90" t="s">
        <v>262</v>
      </c>
      <c r="C782" s="91">
        <v>400</v>
      </c>
      <c r="D782" s="41">
        <f>'Прилож.3 (Ведомственная 2019)'!E212</f>
        <v>0</v>
      </c>
    </row>
    <row r="783" spans="1:4" ht="23.25" customHeight="1" x14ac:dyDescent="0.25">
      <c r="A783" s="21" t="s">
        <v>25</v>
      </c>
      <c r="B783" s="90" t="s">
        <v>262</v>
      </c>
      <c r="C783" s="23" t="s">
        <v>95</v>
      </c>
      <c r="D783" s="41">
        <f>'Прилож.3 (Ведомственная 2019)'!E213</f>
        <v>1262.5999999999999</v>
      </c>
    </row>
    <row r="784" spans="1:4" s="87" customFormat="1" ht="30.75" customHeight="1" x14ac:dyDescent="0.25">
      <c r="A784" s="17" t="s">
        <v>618</v>
      </c>
      <c r="B784" s="90" t="s">
        <v>675</v>
      </c>
      <c r="C784" s="20"/>
      <c r="D784" s="41">
        <f>D785</f>
        <v>8330.1</v>
      </c>
    </row>
    <row r="785" spans="1:4" s="87" customFormat="1" ht="35.25" customHeight="1" x14ac:dyDescent="0.25">
      <c r="A785" s="17" t="s">
        <v>133</v>
      </c>
      <c r="B785" s="90" t="s">
        <v>675</v>
      </c>
      <c r="C785" s="91">
        <v>200</v>
      </c>
      <c r="D785" s="41">
        <f>'Прилож.3 (Ведомственная 2019)'!E215+'Прилож.3 (Ведомственная 2019)'!E225+'Прилож.3 (Ведомственная 2019)'!E425</f>
        <v>8330.1</v>
      </c>
    </row>
    <row r="786" spans="1:4" s="87" customFormat="1" ht="10.5" customHeight="1" x14ac:dyDescent="0.25">
      <c r="A786" s="158"/>
      <c r="B786" s="159"/>
      <c r="C786" s="160"/>
      <c r="D786" s="161"/>
    </row>
    <row r="787" spans="1:4" x14ac:dyDescent="0.25">
      <c r="A787" s="162"/>
      <c r="B787" s="43"/>
      <c r="C787" s="43"/>
      <c r="D787" s="166"/>
    </row>
    <row r="788" spans="1:4" ht="15" x14ac:dyDescent="0.25">
      <c r="D788" s="157"/>
    </row>
  </sheetData>
  <autoFilter ref="A4:D5"/>
  <customSheetViews>
    <customSheetView guid="{8127EAD3-A51A-403D-917E-D98CC84F8BA9}" showPageBreaks="1" printArea="1" showAutoFilter="1" hiddenRows="1" hiddenColumns="1" view="pageBreakPreview" topLeftCell="A21">
      <selection activeCell="D11" sqref="D11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1"/>
      <autoFilter ref="A6:D535"/>
    </customSheetView>
    <customSheetView guid="{BFFB6B74-75A6-4EC2-99AC-B7EC571E77C7}" showPageBreaks="1" printArea="1" showAutoFilter="1" hiddenColumns="1" view="pageBreakPreview" topLeftCell="A463">
      <selection activeCell="A468" sqref="A468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2"/>
      <autoFilter ref="A6:D573"/>
    </customSheetView>
    <customSheetView guid="{E4A7C27F-25C4-4BAE-B47F-238C9F6BD3C2}" showPageBreaks="1" printArea="1" showAutoFilter="1" hiddenRows="1" hiddenColumns="1" view="pageBreakPreview" topLeftCell="A393">
      <selection activeCell="D422" sqref="D422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3"/>
      <autoFilter ref="A6:D575"/>
    </customSheetView>
    <customSheetView guid="{72EF305C-E2F6-4B3E-B2F3-18F0B6600569}" showPageBreaks="1" printArea="1" showAutoFilter="1" hiddenRows="1" hiddenColumns="1" view="pageBreakPreview" topLeftCell="A39">
      <selection activeCell="A530" sqref="A530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4"/>
      <autoFilter ref="A6:D535"/>
    </customSheetView>
    <customSheetView guid="{01FD8CCA-B83A-4E79-91CB-EDBB4B33518D}" showPageBreaks="1" printArea="1" showAutoFilter="1" hiddenRows="1" hiddenColumns="1" view="pageBreakPreview">
      <selection activeCell="D535" sqref="D535"/>
      <pageMargins left="0.59055118110236227" right="0.59055118110236227" top="0.55118110236220474" bottom="0.55118110236220474" header="0.31496062992125984" footer="0.31496062992125984"/>
      <pageSetup paperSize="9" scale="87" fitToHeight="0" orientation="portrait" r:id="rId5"/>
      <autoFilter ref="A6:D535"/>
    </customSheetView>
  </customSheetViews>
  <mergeCells count="7">
    <mergeCell ref="A1:D1"/>
    <mergeCell ref="A2:D2"/>
    <mergeCell ref="A3:D3"/>
    <mergeCell ref="A4:A5"/>
    <mergeCell ref="B4:B5"/>
    <mergeCell ref="C4:C5"/>
    <mergeCell ref="D4:D5"/>
  </mergeCells>
  <pageMargins left="0.59055118110236227" right="0.59055118110236227" top="0.39370078740157483" bottom="0.35433070866141736" header="0.31496062992125984" footer="0.31496062992125984"/>
  <pageSetup paperSize="9" scale="87" fitToHeight="0" orientation="portrait" useFirstPageNumber="1" r:id="rId6"/>
  <headerFooter>
    <oddFooter>Страница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1815"/>
  <sheetViews>
    <sheetView tabSelected="1" zoomScaleNormal="100" workbookViewId="0">
      <selection activeCell="E907" sqref="E907"/>
    </sheetView>
  </sheetViews>
  <sheetFormatPr defaultRowHeight="15" x14ac:dyDescent="0.25"/>
  <cols>
    <col min="1" max="1" width="49.85546875" customWidth="1"/>
    <col min="2" max="2" width="6.5703125" style="140" customWidth="1"/>
    <col min="3" max="3" width="16.7109375" customWidth="1"/>
    <col min="4" max="4" width="5.85546875" customWidth="1"/>
    <col min="5" max="5" width="16.5703125" style="149" customWidth="1"/>
    <col min="6" max="6" width="9.140625" style="125"/>
  </cols>
  <sheetData>
    <row r="1" spans="1:7" ht="132.75" customHeight="1" x14ac:dyDescent="0.25">
      <c r="A1" s="204"/>
      <c r="B1" s="204"/>
      <c r="C1" s="204"/>
      <c r="D1" s="204"/>
      <c r="E1" s="204"/>
    </row>
    <row r="2" spans="1:7" ht="5.25" customHeight="1" x14ac:dyDescent="0.25">
      <c r="A2" s="20"/>
      <c r="B2" s="129"/>
      <c r="C2" s="20"/>
      <c r="D2" s="20"/>
      <c r="E2" s="143"/>
    </row>
    <row r="3" spans="1:7" ht="49.7" customHeight="1" x14ac:dyDescent="0.25">
      <c r="A3" s="205" t="s">
        <v>597</v>
      </c>
      <c r="B3" s="205"/>
      <c r="C3" s="205"/>
      <c r="D3" s="205"/>
      <c r="E3" s="205"/>
      <c r="F3" s="126"/>
      <c r="G3" s="5"/>
    </row>
    <row r="4" spans="1:7" ht="15.75" customHeight="1" x14ac:dyDescent="0.25">
      <c r="A4" s="20"/>
      <c r="B4" s="129"/>
      <c r="C4" s="20"/>
      <c r="D4" s="20"/>
      <c r="E4" s="143"/>
      <c r="F4" s="143"/>
    </row>
    <row r="5" spans="1:7" ht="27" customHeight="1" x14ac:dyDescent="0.25">
      <c r="A5" s="206" t="s">
        <v>0</v>
      </c>
      <c r="B5" s="208" t="s">
        <v>29</v>
      </c>
      <c r="C5" s="209" t="s">
        <v>1</v>
      </c>
      <c r="D5" s="209" t="s">
        <v>2</v>
      </c>
      <c r="E5" s="210" t="s">
        <v>30</v>
      </c>
    </row>
    <row r="6" spans="1:7" x14ac:dyDescent="0.25">
      <c r="A6" s="207"/>
      <c r="B6" s="208"/>
      <c r="C6" s="209"/>
      <c r="D6" s="209"/>
      <c r="E6" s="210"/>
    </row>
    <row r="7" spans="1:7" x14ac:dyDescent="0.25">
      <c r="A7" s="7">
        <v>1</v>
      </c>
      <c r="B7" s="7">
        <v>2</v>
      </c>
      <c r="C7" s="7">
        <v>3</v>
      </c>
      <c r="D7" s="7">
        <v>4</v>
      </c>
      <c r="E7" s="51">
        <v>5</v>
      </c>
    </row>
    <row r="8" spans="1:7" ht="21" customHeight="1" x14ac:dyDescent="0.25">
      <c r="A8" s="107" t="s">
        <v>31</v>
      </c>
      <c r="B8" s="130"/>
      <c r="C8" s="108"/>
      <c r="D8" s="108"/>
      <c r="E8" s="168">
        <f>E10+E21+E31+E217+E227+E427+E413+E445+E567+E605+E700+E885</f>
        <v>4141027.2</v>
      </c>
    </row>
    <row r="9" spans="1:7" ht="6.95" customHeight="1" x14ac:dyDescent="0.25">
      <c r="A9" s="101"/>
      <c r="B9" s="131"/>
      <c r="C9" s="98"/>
      <c r="D9" s="98"/>
      <c r="E9" s="144"/>
    </row>
    <row r="10" spans="1:7" ht="47.25" x14ac:dyDescent="0.25">
      <c r="A10" s="109" t="s">
        <v>448</v>
      </c>
      <c r="B10" s="132" t="s">
        <v>32</v>
      </c>
      <c r="C10" s="110"/>
      <c r="D10" s="111"/>
      <c r="E10" s="113">
        <f>E12</f>
        <v>12244.5</v>
      </c>
    </row>
    <row r="11" spans="1:7" ht="6.95" customHeight="1" x14ac:dyDescent="0.25">
      <c r="A11" s="8"/>
      <c r="B11" s="133"/>
      <c r="C11" s="8"/>
      <c r="D11" s="8"/>
      <c r="E11" s="40"/>
    </row>
    <row r="12" spans="1:7" ht="15.75" x14ac:dyDescent="0.25">
      <c r="A12" s="9" t="s">
        <v>33</v>
      </c>
      <c r="B12" s="134" t="s">
        <v>32</v>
      </c>
      <c r="C12" s="10" t="s">
        <v>129</v>
      </c>
      <c r="D12" s="10"/>
      <c r="E12" s="38">
        <f>E13+E16</f>
        <v>12244.5</v>
      </c>
    </row>
    <row r="13" spans="1:7" ht="31.5" x14ac:dyDescent="0.25">
      <c r="A13" s="44" t="s">
        <v>34</v>
      </c>
      <c r="B13" s="75" t="s">
        <v>32</v>
      </c>
      <c r="C13" s="14" t="s">
        <v>130</v>
      </c>
      <c r="D13" s="14"/>
      <c r="E13" s="40">
        <f>E14+E15</f>
        <v>3545.5</v>
      </c>
    </row>
    <row r="14" spans="1:7" ht="82.5" customHeight="1" x14ac:dyDescent="0.25">
      <c r="A14" s="44" t="s">
        <v>24</v>
      </c>
      <c r="B14" s="75" t="s">
        <v>32</v>
      </c>
      <c r="C14" s="14" t="s">
        <v>130</v>
      </c>
      <c r="D14" s="31" t="s">
        <v>35</v>
      </c>
      <c r="E14" s="40">
        <f>3312.5+200</f>
        <v>3512.5</v>
      </c>
    </row>
    <row r="15" spans="1:7" ht="31.5" x14ac:dyDescent="0.25">
      <c r="A15" s="44" t="s">
        <v>133</v>
      </c>
      <c r="B15" s="75" t="s">
        <v>32</v>
      </c>
      <c r="C15" s="14" t="s">
        <v>130</v>
      </c>
      <c r="D15" s="31" t="s">
        <v>36</v>
      </c>
      <c r="E15" s="40">
        <v>33</v>
      </c>
    </row>
    <row r="16" spans="1:7" ht="35.25" customHeight="1" x14ac:dyDescent="0.25">
      <c r="A16" s="88" t="s">
        <v>321</v>
      </c>
      <c r="B16" s="75" t="s">
        <v>32</v>
      </c>
      <c r="C16" s="14" t="s">
        <v>131</v>
      </c>
      <c r="D16" s="31"/>
      <c r="E16" s="40">
        <f>E17+E18+E19</f>
        <v>8699</v>
      </c>
    </row>
    <row r="17" spans="1:6" ht="82.5" customHeight="1" x14ac:dyDescent="0.25">
      <c r="A17" s="44" t="s">
        <v>24</v>
      </c>
      <c r="B17" s="75" t="s">
        <v>32</v>
      </c>
      <c r="C17" s="14" t="s">
        <v>131</v>
      </c>
      <c r="D17" s="31" t="s">
        <v>35</v>
      </c>
      <c r="E17" s="40">
        <f>6999.3+344.5</f>
        <v>7343.8</v>
      </c>
    </row>
    <row r="18" spans="1:6" ht="31.5" x14ac:dyDescent="0.25">
      <c r="A18" s="44" t="s">
        <v>133</v>
      </c>
      <c r="B18" s="75" t="s">
        <v>32</v>
      </c>
      <c r="C18" s="14" t="s">
        <v>131</v>
      </c>
      <c r="D18" s="31" t="s">
        <v>36</v>
      </c>
      <c r="E18" s="40">
        <v>1328.2</v>
      </c>
    </row>
    <row r="19" spans="1:6" ht="15.75" x14ac:dyDescent="0.25">
      <c r="A19" s="16" t="s">
        <v>25</v>
      </c>
      <c r="B19" s="135" t="s">
        <v>32</v>
      </c>
      <c r="C19" s="81" t="s">
        <v>131</v>
      </c>
      <c r="D19" s="82">
        <v>800</v>
      </c>
      <c r="E19" s="40">
        <v>27</v>
      </c>
    </row>
    <row r="20" spans="1:6" ht="6.95" customHeight="1" x14ac:dyDescent="0.25">
      <c r="A20" s="16"/>
      <c r="B20" s="135"/>
      <c r="C20" s="81"/>
      <c r="D20" s="82"/>
      <c r="E20" s="40"/>
    </row>
    <row r="21" spans="1:6" ht="31.5" x14ac:dyDescent="0.25">
      <c r="A21" s="112" t="s">
        <v>449</v>
      </c>
      <c r="B21" s="132" t="s">
        <v>38</v>
      </c>
      <c r="C21" s="110"/>
      <c r="D21" s="111"/>
      <c r="E21" s="113">
        <f>E23</f>
        <v>3800</v>
      </c>
    </row>
    <row r="22" spans="1:6" ht="6.95" customHeight="1" x14ac:dyDescent="0.25">
      <c r="A22" s="9"/>
      <c r="B22" s="134"/>
      <c r="C22" s="10"/>
      <c r="D22" s="11"/>
      <c r="E22" s="40"/>
    </row>
    <row r="23" spans="1:6" ht="15.75" x14ac:dyDescent="0.25">
      <c r="A23" s="56" t="s">
        <v>33</v>
      </c>
      <c r="B23" s="134" t="s">
        <v>38</v>
      </c>
      <c r="C23" s="10" t="s">
        <v>129</v>
      </c>
      <c r="D23" s="31"/>
      <c r="E23" s="38">
        <f>E24+E27</f>
        <v>3800</v>
      </c>
    </row>
    <row r="24" spans="1:6" ht="31.5" x14ac:dyDescent="0.25">
      <c r="A24" s="44" t="s">
        <v>523</v>
      </c>
      <c r="B24" s="75" t="s">
        <v>38</v>
      </c>
      <c r="C24" s="14" t="s">
        <v>132</v>
      </c>
      <c r="D24" s="31"/>
      <c r="E24" s="40">
        <f>E25+E26</f>
        <v>3785</v>
      </c>
    </row>
    <row r="25" spans="1:6" ht="81.95" customHeight="1" x14ac:dyDescent="0.25">
      <c r="A25" s="44" t="s">
        <v>24</v>
      </c>
      <c r="B25" s="75" t="s">
        <v>38</v>
      </c>
      <c r="C25" s="14" t="s">
        <v>132</v>
      </c>
      <c r="D25" s="31" t="s">
        <v>35</v>
      </c>
      <c r="E25" s="40">
        <v>3785</v>
      </c>
    </row>
    <row r="26" spans="1:6" ht="15.75" hidden="1" x14ac:dyDescent="0.25">
      <c r="A26" s="44" t="s">
        <v>25</v>
      </c>
      <c r="B26" s="75">
        <v>921</v>
      </c>
      <c r="C26" s="14" t="s">
        <v>132</v>
      </c>
      <c r="D26" s="49">
        <v>800</v>
      </c>
      <c r="E26" s="40"/>
    </row>
    <row r="27" spans="1:6" ht="36" customHeight="1" x14ac:dyDescent="0.25">
      <c r="A27" s="44" t="s">
        <v>321</v>
      </c>
      <c r="B27" s="75" t="s">
        <v>38</v>
      </c>
      <c r="C27" s="14" t="s">
        <v>131</v>
      </c>
      <c r="D27" s="31"/>
      <c r="E27" s="40">
        <f>E28+E29</f>
        <v>15</v>
      </c>
    </row>
    <row r="28" spans="1:6" ht="31.5" x14ac:dyDescent="0.25">
      <c r="A28" s="44" t="s">
        <v>133</v>
      </c>
      <c r="B28" s="75" t="s">
        <v>38</v>
      </c>
      <c r="C28" s="14" t="s">
        <v>131</v>
      </c>
      <c r="D28" s="31" t="s">
        <v>36</v>
      </c>
      <c r="E28" s="40">
        <v>15</v>
      </c>
    </row>
    <row r="29" spans="1:6" s="87" customFormat="1" ht="31.5" hidden="1" x14ac:dyDescent="0.25">
      <c r="A29" s="88" t="s">
        <v>66</v>
      </c>
      <c r="B29" s="75" t="s">
        <v>418</v>
      </c>
      <c r="C29" s="14" t="s">
        <v>131</v>
      </c>
      <c r="D29" s="49">
        <v>300</v>
      </c>
      <c r="E29" s="40"/>
      <c r="F29" s="125"/>
    </row>
    <row r="30" spans="1:6" ht="6.95" customHeight="1" x14ac:dyDescent="0.25">
      <c r="A30" s="98"/>
      <c r="B30" s="136"/>
      <c r="C30" s="98"/>
      <c r="D30" s="98"/>
      <c r="E30" s="40"/>
    </row>
    <row r="31" spans="1:6" ht="31.5" x14ac:dyDescent="0.25">
      <c r="A31" s="109" t="s">
        <v>450</v>
      </c>
      <c r="B31" s="132" t="s">
        <v>39</v>
      </c>
      <c r="C31" s="110"/>
      <c r="D31" s="111"/>
      <c r="E31" s="113">
        <f>E33+E46+E94+E108+E115+E136+E166+E43</f>
        <v>334669.10000000003</v>
      </c>
    </row>
    <row r="32" spans="1:6" s="20" customFormat="1" ht="6.95" customHeight="1" x14ac:dyDescent="0.25">
      <c r="A32" s="9"/>
      <c r="B32" s="134"/>
      <c r="C32" s="10"/>
      <c r="D32" s="11"/>
      <c r="E32" s="38"/>
      <c r="F32" s="127"/>
    </row>
    <row r="33" spans="1:6" s="20" customFormat="1" ht="47.25" x14ac:dyDescent="0.25">
      <c r="A33" s="13" t="s">
        <v>451</v>
      </c>
      <c r="B33" s="134">
        <v>923</v>
      </c>
      <c r="C33" s="10" t="s">
        <v>135</v>
      </c>
      <c r="D33" s="11"/>
      <c r="E33" s="38">
        <f>E34</f>
        <v>84.1</v>
      </c>
      <c r="F33" s="127"/>
    </row>
    <row r="34" spans="1:6" s="20" customFormat="1" ht="15.75" x14ac:dyDescent="0.25">
      <c r="A34" s="29" t="s">
        <v>452</v>
      </c>
      <c r="B34" s="134">
        <v>923</v>
      </c>
      <c r="C34" s="32" t="s">
        <v>149</v>
      </c>
      <c r="D34" s="11"/>
      <c r="E34" s="39">
        <f>E35+E39</f>
        <v>84.1</v>
      </c>
      <c r="F34" s="127"/>
    </row>
    <row r="35" spans="1:6" s="20" customFormat="1" ht="110.25" x14ac:dyDescent="0.25">
      <c r="A35" s="88" t="s">
        <v>17</v>
      </c>
      <c r="B35" s="75">
        <v>923</v>
      </c>
      <c r="C35" s="90" t="s">
        <v>152</v>
      </c>
      <c r="D35" s="90"/>
      <c r="E35" s="40">
        <f>E36</f>
        <v>16.599999999999994</v>
      </c>
      <c r="F35" s="127"/>
    </row>
    <row r="36" spans="1:6" s="20" customFormat="1" ht="15.75" x14ac:dyDescent="0.25">
      <c r="A36" s="88" t="s">
        <v>291</v>
      </c>
      <c r="B36" s="75">
        <v>923</v>
      </c>
      <c r="C36" s="90" t="s">
        <v>531</v>
      </c>
      <c r="D36" s="90"/>
      <c r="E36" s="40">
        <f>E37+E38</f>
        <v>16.599999999999994</v>
      </c>
      <c r="F36" s="127"/>
    </row>
    <row r="37" spans="1:6" s="20" customFormat="1" ht="31.5" x14ac:dyDescent="0.25">
      <c r="A37" s="44" t="s">
        <v>133</v>
      </c>
      <c r="B37" s="75">
        <v>923</v>
      </c>
      <c r="C37" s="90" t="s">
        <v>531</v>
      </c>
      <c r="D37" s="91">
        <v>200</v>
      </c>
      <c r="E37" s="40">
        <f>114.8-98.2</f>
        <v>16.599999999999994</v>
      </c>
      <c r="F37" s="127"/>
    </row>
    <row r="38" spans="1:6" s="20" customFormat="1" ht="47.25" hidden="1" x14ac:dyDescent="0.25">
      <c r="A38" s="16" t="s">
        <v>12</v>
      </c>
      <c r="B38" s="75">
        <v>923</v>
      </c>
      <c r="C38" s="90" t="s">
        <v>531</v>
      </c>
      <c r="D38" s="91">
        <v>600</v>
      </c>
      <c r="E38" s="40"/>
      <c r="F38" s="127"/>
    </row>
    <row r="39" spans="1:6" s="20" customFormat="1" ht="31.5" x14ac:dyDescent="0.25">
      <c r="A39" s="88" t="s">
        <v>18</v>
      </c>
      <c r="B39" s="75">
        <v>923</v>
      </c>
      <c r="C39" s="90" t="s">
        <v>153</v>
      </c>
      <c r="D39" s="91"/>
      <c r="E39" s="40">
        <f>E40</f>
        <v>67.5</v>
      </c>
      <c r="F39" s="127"/>
    </row>
    <row r="40" spans="1:6" s="20" customFormat="1" ht="15.75" x14ac:dyDescent="0.25">
      <c r="A40" s="88" t="s">
        <v>291</v>
      </c>
      <c r="B40" s="75">
        <v>923</v>
      </c>
      <c r="C40" s="90" t="s">
        <v>532</v>
      </c>
      <c r="D40" s="91"/>
      <c r="E40" s="40">
        <f>E41+E42</f>
        <v>67.5</v>
      </c>
      <c r="F40" s="127"/>
    </row>
    <row r="41" spans="1:6" s="20" customFormat="1" ht="31.5" x14ac:dyDescent="0.25">
      <c r="A41" s="44" t="s">
        <v>133</v>
      </c>
      <c r="B41" s="75">
        <v>923</v>
      </c>
      <c r="C41" s="90" t="s">
        <v>532</v>
      </c>
      <c r="D41" s="91">
        <v>200</v>
      </c>
      <c r="E41" s="40">
        <f>85.2-17.7</f>
        <v>67.5</v>
      </c>
      <c r="F41" s="127"/>
    </row>
    <row r="42" spans="1:6" s="20" customFormat="1" ht="47.25" hidden="1" x14ac:dyDescent="0.25">
      <c r="A42" s="16" t="s">
        <v>12</v>
      </c>
      <c r="B42" s="75">
        <v>923</v>
      </c>
      <c r="C42" s="90" t="s">
        <v>532</v>
      </c>
      <c r="D42" s="91">
        <v>600</v>
      </c>
      <c r="E42" s="40"/>
      <c r="F42" s="127"/>
    </row>
    <row r="43" spans="1:6" s="20" customFormat="1" ht="47.25" hidden="1" x14ac:dyDescent="0.25">
      <c r="A43" s="13" t="s">
        <v>498</v>
      </c>
      <c r="B43" s="134">
        <v>923</v>
      </c>
      <c r="C43" s="10" t="s">
        <v>183</v>
      </c>
      <c r="D43" s="91"/>
      <c r="E43" s="38">
        <f>E44</f>
        <v>0</v>
      </c>
      <c r="F43" s="127"/>
    </row>
    <row r="44" spans="1:6" s="20" customFormat="1" ht="47.25" hidden="1" x14ac:dyDescent="0.25">
      <c r="A44" s="88" t="s">
        <v>61</v>
      </c>
      <c r="B44" s="75">
        <v>923</v>
      </c>
      <c r="C44" s="90" t="s">
        <v>195</v>
      </c>
      <c r="D44" s="91"/>
      <c r="E44" s="40">
        <f>E45</f>
        <v>0</v>
      </c>
      <c r="F44" s="127"/>
    </row>
    <row r="45" spans="1:6" s="20" customFormat="1" ht="31.5" hidden="1" x14ac:dyDescent="0.25">
      <c r="A45" s="44" t="s">
        <v>133</v>
      </c>
      <c r="B45" s="75">
        <v>923</v>
      </c>
      <c r="C45" s="90" t="s">
        <v>195</v>
      </c>
      <c r="D45" s="91">
        <v>200</v>
      </c>
      <c r="E45" s="40"/>
      <c r="F45" s="127"/>
    </row>
    <row r="46" spans="1:6" s="20" customFormat="1" ht="47.25" x14ac:dyDescent="0.25">
      <c r="A46" s="56" t="s">
        <v>453</v>
      </c>
      <c r="B46" s="134">
        <v>923</v>
      </c>
      <c r="C46" s="10" t="s">
        <v>202</v>
      </c>
      <c r="D46" s="96"/>
      <c r="E46" s="38">
        <f>E47</f>
        <v>13611.8</v>
      </c>
      <c r="F46" s="127"/>
    </row>
    <row r="47" spans="1:6" s="20" customFormat="1" ht="31.5" x14ac:dyDescent="0.25">
      <c r="A47" s="29" t="s">
        <v>454</v>
      </c>
      <c r="B47" s="137">
        <v>923</v>
      </c>
      <c r="C47" s="37" t="s">
        <v>203</v>
      </c>
      <c r="D47" s="57"/>
      <c r="E47" s="39">
        <f>E48+E50+E53+E58+E61+E66+E69+E72+E75+E78+E83+E88+E91</f>
        <v>13611.8</v>
      </c>
      <c r="F47" s="127"/>
    </row>
    <row r="48" spans="1:6" s="20" customFormat="1" ht="47.25" hidden="1" x14ac:dyDescent="0.25">
      <c r="A48" s="88" t="s">
        <v>455</v>
      </c>
      <c r="B48" s="75">
        <v>923</v>
      </c>
      <c r="C48" s="90" t="s">
        <v>204</v>
      </c>
      <c r="D48" s="91"/>
      <c r="E48" s="58">
        <f>E49</f>
        <v>0</v>
      </c>
      <c r="F48" s="127"/>
    </row>
    <row r="49" spans="1:6" s="20" customFormat="1" ht="31.5" hidden="1" x14ac:dyDescent="0.25">
      <c r="A49" s="16" t="s">
        <v>133</v>
      </c>
      <c r="B49" s="75">
        <v>923</v>
      </c>
      <c r="C49" s="90" t="s">
        <v>204</v>
      </c>
      <c r="D49" s="91">
        <v>200</v>
      </c>
      <c r="E49" s="40">
        <v>0</v>
      </c>
      <c r="F49" s="127"/>
    </row>
    <row r="50" spans="1:6" s="20" customFormat="1" ht="51.75" hidden="1" customHeight="1" x14ac:dyDescent="0.25">
      <c r="A50" s="88" t="s">
        <v>70</v>
      </c>
      <c r="B50" s="75">
        <v>923</v>
      </c>
      <c r="C50" s="90" t="s">
        <v>205</v>
      </c>
      <c r="D50" s="90"/>
      <c r="E50" s="40">
        <f>E51</f>
        <v>0</v>
      </c>
      <c r="F50" s="127"/>
    </row>
    <row r="51" spans="1:6" s="20" customFormat="1" ht="15.75" hidden="1" x14ac:dyDescent="0.25">
      <c r="A51" s="88" t="s">
        <v>291</v>
      </c>
      <c r="B51" s="75">
        <v>923</v>
      </c>
      <c r="C51" s="90" t="s">
        <v>427</v>
      </c>
      <c r="D51" s="90"/>
      <c r="E51" s="40">
        <f>E52</f>
        <v>0</v>
      </c>
      <c r="F51" s="127"/>
    </row>
    <row r="52" spans="1:6" s="20" customFormat="1" ht="15.75" hidden="1" x14ac:dyDescent="0.25">
      <c r="A52" s="16" t="s">
        <v>25</v>
      </c>
      <c r="B52" s="75">
        <v>923</v>
      </c>
      <c r="C52" s="90" t="s">
        <v>427</v>
      </c>
      <c r="D52" s="91">
        <v>800</v>
      </c>
      <c r="E52" s="40">
        <f>300-300</f>
        <v>0</v>
      </c>
      <c r="F52" s="127"/>
    </row>
    <row r="53" spans="1:6" s="20" customFormat="1" ht="94.5" hidden="1" x14ac:dyDescent="0.25">
      <c r="A53" s="88" t="s">
        <v>71</v>
      </c>
      <c r="B53" s="75">
        <v>923</v>
      </c>
      <c r="C53" s="90" t="s">
        <v>206</v>
      </c>
      <c r="D53" s="90"/>
      <c r="E53" s="40">
        <f>E54+E56</f>
        <v>0</v>
      </c>
      <c r="F53" s="127"/>
    </row>
    <row r="54" spans="1:6" s="20" customFormat="1" ht="15.75" hidden="1" x14ac:dyDescent="0.25">
      <c r="A54" s="88" t="s">
        <v>291</v>
      </c>
      <c r="B54" s="75">
        <v>923</v>
      </c>
      <c r="C54" s="90" t="s">
        <v>428</v>
      </c>
      <c r="D54" s="90"/>
      <c r="E54" s="40">
        <f>E55</f>
        <v>0</v>
      </c>
      <c r="F54" s="127"/>
    </row>
    <row r="55" spans="1:6" s="20" customFormat="1" ht="15.75" hidden="1" x14ac:dyDescent="0.25">
      <c r="A55" s="16" t="s">
        <v>25</v>
      </c>
      <c r="B55" s="75">
        <v>923</v>
      </c>
      <c r="C55" s="90" t="s">
        <v>428</v>
      </c>
      <c r="D55" s="91">
        <v>800</v>
      </c>
      <c r="E55" s="40"/>
      <c r="F55" s="127"/>
    </row>
    <row r="56" spans="1:6" s="20" customFormat="1" ht="94.5" hidden="1" x14ac:dyDescent="0.25">
      <c r="A56" s="88" t="s">
        <v>71</v>
      </c>
      <c r="B56" s="138">
        <v>923</v>
      </c>
      <c r="C56" s="90" t="s">
        <v>396</v>
      </c>
      <c r="D56" s="91"/>
      <c r="E56" s="40">
        <f>E57</f>
        <v>0</v>
      </c>
      <c r="F56" s="127"/>
    </row>
    <row r="57" spans="1:6" s="20" customFormat="1" ht="15.75" hidden="1" x14ac:dyDescent="0.25">
      <c r="A57" s="16" t="s">
        <v>25</v>
      </c>
      <c r="B57" s="138">
        <v>923</v>
      </c>
      <c r="C57" s="90" t="s">
        <v>396</v>
      </c>
      <c r="D57" s="91">
        <v>800</v>
      </c>
      <c r="E57" s="40"/>
      <c r="F57" s="127"/>
    </row>
    <row r="58" spans="1:6" s="20" customFormat="1" ht="78.75" hidden="1" x14ac:dyDescent="0.25">
      <c r="A58" s="88" t="s">
        <v>72</v>
      </c>
      <c r="B58" s="75">
        <v>923</v>
      </c>
      <c r="C58" s="90" t="s">
        <v>207</v>
      </c>
      <c r="D58" s="90"/>
      <c r="E58" s="40">
        <f>E59</f>
        <v>0</v>
      </c>
      <c r="F58" s="127"/>
    </row>
    <row r="59" spans="1:6" s="20" customFormat="1" ht="15.75" hidden="1" x14ac:dyDescent="0.25">
      <c r="A59" s="88" t="s">
        <v>291</v>
      </c>
      <c r="B59" s="75">
        <v>923</v>
      </c>
      <c r="C59" s="90" t="s">
        <v>429</v>
      </c>
      <c r="D59" s="90"/>
      <c r="E59" s="40">
        <f>E60</f>
        <v>0</v>
      </c>
      <c r="F59" s="127"/>
    </row>
    <row r="60" spans="1:6" s="20" customFormat="1" ht="15.75" hidden="1" x14ac:dyDescent="0.25">
      <c r="A60" s="16" t="s">
        <v>25</v>
      </c>
      <c r="B60" s="75">
        <v>923</v>
      </c>
      <c r="C60" s="90" t="s">
        <v>429</v>
      </c>
      <c r="D60" s="91">
        <v>800</v>
      </c>
      <c r="E60" s="40">
        <v>0</v>
      </c>
      <c r="F60" s="127"/>
    </row>
    <row r="61" spans="1:6" s="20" customFormat="1" ht="63" x14ac:dyDescent="0.25">
      <c r="A61" s="88" t="s">
        <v>73</v>
      </c>
      <c r="B61" s="75">
        <v>923</v>
      </c>
      <c r="C61" s="90" t="s">
        <v>208</v>
      </c>
      <c r="D61" s="90"/>
      <c r="E61" s="40">
        <f>E62+E64</f>
        <v>2.5</v>
      </c>
      <c r="F61" s="127"/>
    </row>
    <row r="62" spans="1:6" s="20" customFormat="1" ht="15.75" x14ac:dyDescent="0.25">
      <c r="A62" s="88" t="s">
        <v>291</v>
      </c>
      <c r="B62" s="75">
        <v>923</v>
      </c>
      <c r="C62" s="90" t="s">
        <v>430</v>
      </c>
      <c r="D62" s="90"/>
      <c r="E62" s="40">
        <f>E63</f>
        <v>2.5</v>
      </c>
      <c r="F62" s="127"/>
    </row>
    <row r="63" spans="1:6" s="20" customFormat="1" ht="15.75" x14ac:dyDescent="0.25">
      <c r="A63" s="16" t="s">
        <v>25</v>
      </c>
      <c r="B63" s="75">
        <v>923</v>
      </c>
      <c r="C63" s="90" t="s">
        <v>430</v>
      </c>
      <c r="D63" s="91">
        <v>800</v>
      </c>
      <c r="E63" s="40">
        <f>100-97.5</f>
        <v>2.5</v>
      </c>
      <c r="F63" s="127"/>
    </row>
    <row r="64" spans="1:6" s="20" customFormat="1" ht="63" hidden="1" x14ac:dyDescent="0.25">
      <c r="A64" s="88" t="s">
        <v>73</v>
      </c>
      <c r="B64" s="75">
        <v>923</v>
      </c>
      <c r="C64" s="90" t="s">
        <v>397</v>
      </c>
      <c r="D64" s="91"/>
      <c r="E64" s="40">
        <f>E65</f>
        <v>0</v>
      </c>
      <c r="F64" s="127"/>
    </row>
    <row r="65" spans="1:6" s="20" customFormat="1" ht="15.75" hidden="1" x14ac:dyDescent="0.25">
      <c r="A65" s="16" t="s">
        <v>25</v>
      </c>
      <c r="B65" s="75">
        <v>923</v>
      </c>
      <c r="C65" s="90" t="s">
        <v>397</v>
      </c>
      <c r="D65" s="91">
        <v>800</v>
      </c>
      <c r="E65" s="40">
        <f>100-100</f>
        <v>0</v>
      </c>
      <c r="F65" s="127"/>
    </row>
    <row r="66" spans="1:6" s="20" customFormat="1" ht="94.5" x14ac:dyDescent="0.25">
      <c r="A66" s="88" t="s">
        <v>74</v>
      </c>
      <c r="B66" s="75">
        <v>923</v>
      </c>
      <c r="C66" s="90" t="s">
        <v>209</v>
      </c>
      <c r="D66" s="90"/>
      <c r="E66" s="40">
        <f>E67</f>
        <v>491</v>
      </c>
      <c r="F66" s="127"/>
    </row>
    <row r="67" spans="1:6" s="20" customFormat="1" ht="15.75" x14ac:dyDescent="0.25">
      <c r="A67" s="88" t="s">
        <v>291</v>
      </c>
      <c r="B67" s="75">
        <v>923</v>
      </c>
      <c r="C67" s="90" t="s">
        <v>431</v>
      </c>
      <c r="D67" s="90"/>
      <c r="E67" s="40">
        <f>E68</f>
        <v>491</v>
      </c>
      <c r="F67" s="127"/>
    </row>
    <row r="68" spans="1:6" s="20" customFormat="1" ht="15.75" x14ac:dyDescent="0.25">
      <c r="A68" s="16" t="s">
        <v>25</v>
      </c>
      <c r="B68" s="75">
        <v>923</v>
      </c>
      <c r="C68" s="90" t="s">
        <v>431</v>
      </c>
      <c r="D68" s="91">
        <v>800</v>
      </c>
      <c r="E68" s="40">
        <v>491</v>
      </c>
      <c r="F68" s="127"/>
    </row>
    <row r="69" spans="1:6" s="20" customFormat="1" ht="63" hidden="1" x14ac:dyDescent="0.25">
      <c r="A69" s="16" t="s">
        <v>456</v>
      </c>
      <c r="B69" s="75">
        <v>923</v>
      </c>
      <c r="C69" s="90" t="s">
        <v>210</v>
      </c>
      <c r="D69" s="90"/>
      <c r="E69" s="40">
        <f>E70</f>
        <v>0</v>
      </c>
      <c r="F69" s="127"/>
    </row>
    <row r="70" spans="1:6" s="20" customFormat="1" ht="15.75" hidden="1" x14ac:dyDescent="0.25">
      <c r="A70" s="88" t="s">
        <v>291</v>
      </c>
      <c r="B70" s="75">
        <v>923</v>
      </c>
      <c r="C70" s="90" t="s">
        <v>432</v>
      </c>
      <c r="D70" s="90"/>
      <c r="E70" s="40">
        <f>E71</f>
        <v>0</v>
      </c>
      <c r="F70" s="127"/>
    </row>
    <row r="71" spans="1:6" s="20" customFormat="1" ht="15.75" hidden="1" x14ac:dyDescent="0.25">
      <c r="A71" s="16" t="s">
        <v>25</v>
      </c>
      <c r="B71" s="75">
        <v>923</v>
      </c>
      <c r="C71" s="90" t="s">
        <v>432</v>
      </c>
      <c r="D71" s="91">
        <v>800</v>
      </c>
      <c r="E71" s="40">
        <f>143-143</f>
        <v>0</v>
      </c>
      <c r="F71" s="127"/>
    </row>
    <row r="72" spans="1:6" s="20" customFormat="1" ht="48" hidden="1" customHeight="1" x14ac:dyDescent="0.25">
      <c r="A72" s="16" t="s">
        <v>422</v>
      </c>
      <c r="B72" s="75">
        <v>923</v>
      </c>
      <c r="C72" s="90" t="s">
        <v>419</v>
      </c>
      <c r="D72" s="90"/>
      <c r="E72" s="40">
        <f>E73</f>
        <v>0</v>
      </c>
      <c r="F72" s="127"/>
    </row>
    <row r="73" spans="1:6" s="20" customFormat="1" ht="15.75" hidden="1" x14ac:dyDescent="0.25">
      <c r="A73" s="88" t="s">
        <v>291</v>
      </c>
      <c r="B73" s="75">
        <v>923</v>
      </c>
      <c r="C73" s="90" t="s">
        <v>433</v>
      </c>
      <c r="D73" s="90"/>
      <c r="E73" s="40">
        <f>E74</f>
        <v>0</v>
      </c>
      <c r="F73" s="127"/>
    </row>
    <row r="74" spans="1:6" s="20" customFormat="1" ht="15.75" hidden="1" x14ac:dyDescent="0.25">
      <c r="A74" s="16" t="s">
        <v>25</v>
      </c>
      <c r="B74" s="75">
        <v>923</v>
      </c>
      <c r="C74" s="90" t="s">
        <v>433</v>
      </c>
      <c r="D74" s="91">
        <v>800</v>
      </c>
      <c r="E74" s="40"/>
      <c r="F74" s="127"/>
    </row>
    <row r="75" spans="1:6" s="20" customFormat="1" ht="63" hidden="1" x14ac:dyDescent="0.25">
      <c r="A75" s="16" t="s">
        <v>423</v>
      </c>
      <c r="B75" s="75">
        <v>923</v>
      </c>
      <c r="C75" s="90" t="s">
        <v>420</v>
      </c>
      <c r="D75" s="90"/>
      <c r="E75" s="40">
        <f>E76</f>
        <v>0</v>
      </c>
      <c r="F75" s="127"/>
    </row>
    <row r="76" spans="1:6" s="20" customFormat="1" ht="15.75" hidden="1" x14ac:dyDescent="0.25">
      <c r="A76" s="88" t="s">
        <v>291</v>
      </c>
      <c r="B76" s="75">
        <v>923</v>
      </c>
      <c r="C76" s="90" t="s">
        <v>434</v>
      </c>
      <c r="D76" s="90"/>
      <c r="E76" s="40">
        <f>E77</f>
        <v>0</v>
      </c>
      <c r="F76" s="127"/>
    </row>
    <row r="77" spans="1:6" s="20" customFormat="1" ht="15.75" hidden="1" x14ac:dyDescent="0.25">
      <c r="A77" s="16" t="s">
        <v>25</v>
      </c>
      <c r="B77" s="75">
        <v>923</v>
      </c>
      <c r="C77" s="90" t="s">
        <v>434</v>
      </c>
      <c r="D77" s="91">
        <v>800</v>
      </c>
      <c r="E77" s="40"/>
      <c r="F77" s="127"/>
    </row>
    <row r="78" spans="1:6" s="20" customFormat="1" ht="126" x14ac:dyDescent="0.25">
      <c r="A78" s="16" t="s">
        <v>424</v>
      </c>
      <c r="B78" s="75">
        <v>923</v>
      </c>
      <c r="C78" s="90" t="s">
        <v>421</v>
      </c>
      <c r="D78" s="90"/>
      <c r="E78" s="40">
        <f>E79+E81</f>
        <v>29.400000000000006</v>
      </c>
      <c r="F78" s="127"/>
    </row>
    <row r="79" spans="1:6" s="20" customFormat="1" ht="15.75" x14ac:dyDescent="0.25">
      <c r="A79" s="88" t="s">
        <v>291</v>
      </c>
      <c r="B79" s="75">
        <v>923</v>
      </c>
      <c r="C79" s="90" t="s">
        <v>435</v>
      </c>
      <c r="D79" s="90"/>
      <c r="E79" s="40">
        <f>E80</f>
        <v>29.400000000000006</v>
      </c>
      <c r="F79" s="127"/>
    </row>
    <row r="80" spans="1:6" s="20" customFormat="1" ht="15.75" x14ac:dyDescent="0.25">
      <c r="A80" s="16" t="s">
        <v>25</v>
      </c>
      <c r="B80" s="75">
        <v>923</v>
      </c>
      <c r="C80" s="90" t="s">
        <v>435</v>
      </c>
      <c r="D80" s="91">
        <v>800</v>
      </c>
      <c r="E80" s="40">
        <f>200-100-70.6</f>
        <v>29.400000000000006</v>
      </c>
      <c r="F80" s="127"/>
    </row>
    <row r="81" spans="1:6" s="20" customFormat="1" ht="126" hidden="1" x14ac:dyDescent="0.25">
      <c r="A81" s="16" t="s">
        <v>424</v>
      </c>
      <c r="B81" s="75">
        <v>923</v>
      </c>
      <c r="C81" s="90" t="s">
        <v>425</v>
      </c>
      <c r="D81" s="90"/>
      <c r="E81" s="40">
        <f>E82</f>
        <v>0</v>
      </c>
      <c r="F81" s="127"/>
    </row>
    <row r="82" spans="1:6" s="20" customFormat="1" ht="15.75" hidden="1" x14ac:dyDescent="0.25">
      <c r="A82" s="16" t="s">
        <v>25</v>
      </c>
      <c r="B82" s="75">
        <v>923</v>
      </c>
      <c r="C82" s="90" t="s">
        <v>425</v>
      </c>
      <c r="D82" s="91">
        <v>800</v>
      </c>
      <c r="E82" s="40"/>
      <c r="F82" s="127"/>
    </row>
    <row r="83" spans="1:6" s="20" customFormat="1" ht="78.75" x14ac:dyDescent="0.25">
      <c r="A83" s="16" t="s">
        <v>554</v>
      </c>
      <c r="B83" s="75">
        <v>923</v>
      </c>
      <c r="C83" s="90" t="s">
        <v>547</v>
      </c>
      <c r="D83" s="91"/>
      <c r="E83" s="40">
        <f>E84+E86</f>
        <v>584</v>
      </c>
      <c r="F83" s="127"/>
    </row>
    <row r="84" spans="1:6" s="20" customFormat="1" ht="15.75" hidden="1" x14ac:dyDescent="0.25">
      <c r="A84" s="16" t="s">
        <v>291</v>
      </c>
      <c r="B84" s="75">
        <v>923</v>
      </c>
      <c r="C84" s="90" t="s">
        <v>548</v>
      </c>
      <c r="D84" s="91"/>
      <c r="E84" s="40">
        <f>E85</f>
        <v>0</v>
      </c>
      <c r="F84" s="127"/>
    </row>
    <row r="85" spans="1:6" s="20" customFormat="1" ht="15.75" hidden="1" x14ac:dyDescent="0.25">
      <c r="A85" s="16" t="s">
        <v>25</v>
      </c>
      <c r="B85" s="75">
        <v>923</v>
      </c>
      <c r="C85" s="90" t="s">
        <v>548</v>
      </c>
      <c r="D85" s="91">
        <v>800</v>
      </c>
      <c r="E85" s="40"/>
      <c r="F85" s="127"/>
    </row>
    <row r="86" spans="1:6" s="20" customFormat="1" ht="47.25" x14ac:dyDescent="0.25">
      <c r="A86" s="16" t="s">
        <v>571</v>
      </c>
      <c r="B86" s="75">
        <v>923</v>
      </c>
      <c r="C86" s="90" t="s">
        <v>570</v>
      </c>
      <c r="D86" s="91"/>
      <c r="E86" s="40">
        <f>E87</f>
        <v>584</v>
      </c>
      <c r="F86" s="127"/>
    </row>
    <row r="87" spans="1:6" s="20" customFormat="1" ht="15.75" x14ac:dyDescent="0.25">
      <c r="A87" s="16" t="s">
        <v>25</v>
      </c>
      <c r="B87" s="75">
        <v>923</v>
      </c>
      <c r="C87" s="90" t="s">
        <v>570</v>
      </c>
      <c r="D87" s="91">
        <v>800</v>
      </c>
      <c r="E87" s="40">
        <f>84+500</f>
        <v>584</v>
      </c>
      <c r="F87" s="127"/>
    </row>
    <row r="88" spans="1:6" s="20" customFormat="1" ht="78.75" hidden="1" x14ac:dyDescent="0.25">
      <c r="A88" s="16" t="s">
        <v>555</v>
      </c>
      <c r="B88" s="75">
        <v>923</v>
      </c>
      <c r="C88" s="90" t="s">
        <v>549</v>
      </c>
      <c r="D88" s="91"/>
      <c r="E88" s="40">
        <f>E89</f>
        <v>0</v>
      </c>
      <c r="F88" s="127"/>
    </row>
    <row r="89" spans="1:6" s="20" customFormat="1" ht="15.75" hidden="1" x14ac:dyDescent="0.25">
      <c r="A89" s="16" t="s">
        <v>291</v>
      </c>
      <c r="B89" s="75">
        <v>923</v>
      </c>
      <c r="C89" s="90" t="s">
        <v>550</v>
      </c>
      <c r="D89" s="91"/>
      <c r="E89" s="40">
        <f>E90</f>
        <v>0</v>
      </c>
      <c r="F89" s="127"/>
    </row>
    <row r="90" spans="1:6" s="20" customFormat="1" ht="15.75" hidden="1" x14ac:dyDescent="0.25">
      <c r="A90" s="16" t="s">
        <v>25</v>
      </c>
      <c r="B90" s="75">
        <v>923</v>
      </c>
      <c r="C90" s="90" t="s">
        <v>550</v>
      </c>
      <c r="D90" s="91">
        <v>800</v>
      </c>
      <c r="E90" s="40"/>
      <c r="F90" s="127"/>
    </row>
    <row r="91" spans="1:6" s="20" customFormat="1" ht="101.25" customHeight="1" x14ac:dyDescent="0.25">
      <c r="A91" s="16" t="s">
        <v>672</v>
      </c>
      <c r="B91" s="75">
        <v>923</v>
      </c>
      <c r="C91" s="90" t="s">
        <v>639</v>
      </c>
      <c r="D91" s="91"/>
      <c r="E91" s="40">
        <f>E92</f>
        <v>12504.9</v>
      </c>
      <c r="F91" s="127"/>
    </row>
    <row r="92" spans="1:6" s="20" customFormat="1" ht="94.5" x14ac:dyDescent="0.25">
      <c r="A92" s="16" t="s">
        <v>672</v>
      </c>
      <c r="B92" s="75">
        <v>923</v>
      </c>
      <c r="C92" s="90" t="s">
        <v>640</v>
      </c>
      <c r="D92" s="91"/>
      <c r="E92" s="40">
        <f>E93</f>
        <v>12504.9</v>
      </c>
      <c r="F92" s="127"/>
    </row>
    <row r="93" spans="1:6" s="20" customFormat="1" ht="15.75" x14ac:dyDescent="0.25">
      <c r="A93" s="16" t="s">
        <v>25</v>
      </c>
      <c r="B93" s="75">
        <v>923</v>
      </c>
      <c r="C93" s="90" t="s">
        <v>640</v>
      </c>
      <c r="D93" s="91">
        <v>800</v>
      </c>
      <c r="E93" s="40">
        <f>400+12104.9</f>
        <v>12504.9</v>
      </c>
      <c r="F93" s="127"/>
    </row>
    <row r="94" spans="1:6" s="20" customFormat="1" ht="47.25" x14ac:dyDescent="0.25">
      <c r="A94" s="13" t="s">
        <v>457</v>
      </c>
      <c r="B94" s="134">
        <v>923</v>
      </c>
      <c r="C94" s="12" t="s">
        <v>213</v>
      </c>
      <c r="D94" s="59"/>
      <c r="E94" s="38">
        <f>E98+E101+E95</f>
        <v>5925.6</v>
      </c>
      <c r="F94" s="127"/>
    </row>
    <row r="95" spans="1:6" s="20" customFormat="1" ht="31.5" x14ac:dyDescent="0.25">
      <c r="A95" s="29" t="s">
        <v>522</v>
      </c>
      <c r="B95" s="137">
        <v>923</v>
      </c>
      <c r="C95" s="37" t="s">
        <v>217</v>
      </c>
      <c r="D95" s="66"/>
      <c r="E95" s="39">
        <f>E96+E98</f>
        <v>5920.6</v>
      </c>
      <c r="F95" s="127"/>
    </row>
    <row r="96" spans="1:6" s="20" customFormat="1" ht="15.75" x14ac:dyDescent="0.25">
      <c r="A96" s="88" t="s">
        <v>68</v>
      </c>
      <c r="B96" s="75">
        <v>923</v>
      </c>
      <c r="C96" s="90" t="s">
        <v>218</v>
      </c>
      <c r="D96" s="66"/>
      <c r="E96" s="40">
        <f>E97</f>
        <v>5920.6</v>
      </c>
      <c r="F96" s="127"/>
    </row>
    <row r="97" spans="1:6" s="20" customFormat="1" ht="31.5" x14ac:dyDescent="0.25">
      <c r="A97" s="46" t="s">
        <v>76</v>
      </c>
      <c r="B97" s="75">
        <v>923</v>
      </c>
      <c r="C97" s="90" t="s">
        <v>218</v>
      </c>
      <c r="D97" s="91">
        <v>700</v>
      </c>
      <c r="E97" s="40">
        <f>13722-6501.4-1300</f>
        <v>5920.6</v>
      </c>
      <c r="F97" s="127"/>
    </row>
    <row r="98" spans="1:6" s="20" customFormat="1" ht="47.25" hidden="1" x14ac:dyDescent="0.25">
      <c r="A98" s="29" t="s">
        <v>458</v>
      </c>
      <c r="B98" s="134">
        <v>923</v>
      </c>
      <c r="C98" s="37" t="s">
        <v>220</v>
      </c>
      <c r="D98" s="59"/>
      <c r="E98" s="38">
        <f>E99</f>
        <v>0</v>
      </c>
      <c r="F98" s="127"/>
    </row>
    <row r="99" spans="1:6" s="20" customFormat="1" ht="63" hidden="1" x14ac:dyDescent="0.25">
      <c r="A99" s="88" t="s">
        <v>117</v>
      </c>
      <c r="B99" s="75">
        <v>923</v>
      </c>
      <c r="C99" s="90" t="s">
        <v>221</v>
      </c>
      <c r="D99" s="50"/>
      <c r="E99" s="40">
        <f>E100</f>
        <v>0</v>
      </c>
      <c r="F99" s="127"/>
    </row>
    <row r="100" spans="1:6" s="20" customFormat="1" ht="31.5" hidden="1" x14ac:dyDescent="0.25">
      <c r="A100" s="17" t="s">
        <v>133</v>
      </c>
      <c r="B100" s="75">
        <v>923</v>
      </c>
      <c r="C100" s="90" t="s">
        <v>221</v>
      </c>
      <c r="D100" s="91">
        <v>200</v>
      </c>
      <c r="E100" s="40"/>
      <c r="F100" s="127"/>
    </row>
    <row r="101" spans="1:6" s="20" customFormat="1" ht="15.75" x14ac:dyDescent="0.25">
      <c r="A101" s="77" t="s">
        <v>459</v>
      </c>
      <c r="B101" s="134">
        <v>923</v>
      </c>
      <c r="C101" s="37" t="s">
        <v>222</v>
      </c>
      <c r="D101" s="91"/>
      <c r="E101" s="38">
        <f>E102+E104+E106</f>
        <v>5</v>
      </c>
      <c r="F101" s="127"/>
    </row>
    <row r="102" spans="1:6" s="20" customFormat="1" ht="47.25" hidden="1" x14ac:dyDescent="0.25">
      <c r="A102" s="52" t="s">
        <v>460</v>
      </c>
      <c r="B102" s="75">
        <v>923</v>
      </c>
      <c r="C102" s="90" t="s">
        <v>223</v>
      </c>
      <c r="D102" s="90"/>
      <c r="E102" s="40">
        <f>E103</f>
        <v>0</v>
      </c>
      <c r="F102" s="127"/>
    </row>
    <row r="103" spans="1:6" s="20" customFormat="1" ht="31.5" hidden="1" x14ac:dyDescent="0.25">
      <c r="A103" s="17" t="s">
        <v>133</v>
      </c>
      <c r="B103" s="75">
        <v>923</v>
      </c>
      <c r="C103" s="90" t="s">
        <v>223</v>
      </c>
      <c r="D103" s="91">
        <v>200</v>
      </c>
      <c r="E103" s="40"/>
      <c r="F103" s="127"/>
    </row>
    <row r="104" spans="1:6" s="20" customFormat="1" ht="47.25" hidden="1" x14ac:dyDescent="0.25">
      <c r="A104" s="60" t="s">
        <v>114</v>
      </c>
      <c r="B104" s="75">
        <v>923</v>
      </c>
      <c r="C104" s="90" t="s">
        <v>224</v>
      </c>
      <c r="D104" s="90"/>
      <c r="E104" s="40">
        <f>E105</f>
        <v>0</v>
      </c>
      <c r="F104" s="127"/>
    </row>
    <row r="105" spans="1:6" s="20" customFormat="1" ht="31.5" hidden="1" x14ac:dyDescent="0.25">
      <c r="A105" s="17" t="s">
        <v>133</v>
      </c>
      <c r="B105" s="75">
        <v>923</v>
      </c>
      <c r="C105" s="90" t="s">
        <v>224</v>
      </c>
      <c r="D105" s="91">
        <v>200</v>
      </c>
      <c r="E105" s="40"/>
      <c r="F105" s="127"/>
    </row>
    <row r="106" spans="1:6" s="20" customFormat="1" ht="47.25" x14ac:dyDescent="0.25">
      <c r="A106" s="60" t="s">
        <v>115</v>
      </c>
      <c r="B106" s="75">
        <v>923</v>
      </c>
      <c r="C106" s="90" t="s">
        <v>225</v>
      </c>
      <c r="D106" s="90"/>
      <c r="E106" s="40">
        <f>E107</f>
        <v>5</v>
      </c>
      <c r="F106" s="127"/>
    </row>
    <row r="107" spans="1:6" s="20" customFormat="1" ht="31.5" x14ac:dyDescent="0.25">
      <c r="A107" s="17" t="s">
        <v>133</v>
      </c>
      <c r="B107" s="75">
        <v>923</v>
      </c>
      <c r="C107" s="90" t="s">
        <v>225</v>
      </c>
      <c r="D107" s="91">
        <v>200</v>
      </c>
      <c r="E107" s="40">
        <v>5</v>
      </c>
      <c r="F107" s="127"/>
    </row>
    <row r="108" spans="1:6" s="20" customFormat="1" ht="63" x14ac:dyDescent="0.25">
      <c r="A108" s="13" t="s">
        <v>446</v>
      </c>
      <c r="B108" s="134">
        <v>923</v>
      </c>
      <c r="C108" s="12" t="s">
        <v>271</v>
      </c>
      <c r="D108" s="91"/>
      <c r="E108" s="38">
        <f>E109</f>
        <v>711.4</v>
      </c>
      <c r="F108" s="127"/>
    </row>
    <row r="109" spans="1:6" s="20" customFormat="1" ht="47.25" x14ac:dyDescent="0.25">
      <c r="A109" s="29" t="s">
        <v>447</v>
      </c>
      <c r="B109" s="137">
        <v>923</v>
      </c>
      <c r="C109" s="37" t="s">
        <v>272</v>
      </c>
      <c r="D109" s="91"/>
      <c r="E109" s="40">
        <f>E110</f>
        <v>711.4</v>
      </c>
      <c r="F109" s="127"/>
    </row>
    <row r="110" spans="1:6" s="20" customFormat="1" ht="63" x14ac:dyDescent="0.25">
      <c r="A110" s="17" t="s">
        <v>400</v>
      </c>
      <c r="B110" s="75">
        <v>923</v>
      </c>
      <c r="C110" s="90" t="s">
        <v>399</v>
      </c>
      <c r="D110" s="91"/>
      <c r="E110" s="40">
        <f>E111+E113</f>
        <v>711.4</v>
      </c>
      <c r="F110" s="127"/>
    </row>
    <row r="111" spans="1:6" s="20" customFormat="1" ht="15.75" x14ac:dyDescent="0.25">
      <c r="A111" s="17" t="s">
        <v>291</v>
      </c>
      <c r="B111" s="75">
        <v>923</v>
      </c>
      <c r="C111" s="90" t="s">
        <v>436</v>
      </c>
      <c r="D111" s="91"/>
      <c r="E111" s="40">
        <f>E112</f>
        <v>711.4</v>
      </c>
      <c r="F111" s="127"/>
    </row>
    <row r="112" spans="1:6" s="20" customFormat="1" ht="31.5" x14ac:dyDescent="0.25">
      <c r="A112" s="17" t="s">
        <v>133</v>
      </c>
      <c r="B112" s="75">
        <v>923</v>
      </c>
      <c r="C112" s="90" t="s">
        <v>436</v>
      </c>
      <c r="D112" s="91">
        <v>200</v>
      </c>
      <c r="E112" s="40">
        <v>711.4</v>
      </c>
      <c r="F112" s="127"/>
    </row>
    <row r="113" spans="1:6" s="20" customFormat="1" ht="63" hidden="1" x14ac:dyDescent="0.25">
      <c r="A113" s="17" t="s">
        <v>400</v>
      </c>
      <c r="B113" s="75">
        <v>923</v>
      </c>
      <c r="C113" s="90" t="s">
        <v>401</v>
      </c>
      <c r="D113" s="91"/>
      <c r="E113" s="40">
        <f>E114</f>
        <v>0</v>
      </c>
      <c r="F113" s="127"/>
    </row>
    <row r="114" spans="1:6" s="20" customFormat="1" ht="31.5" hidden="1" x14ac:dyDescent="0.25">
      <c r="A114" s="17" t="s">
        <v>133</v>
      </c>
      <c r="B114" s="75">
        <v>923</v>
      </c>
      <c r="C114" s="90" t="s">
        <v>401</v>
      </c>
      <c r="D114" s="91">
        <v>200</v>
      </c>
      <c r="E114" s="40"/>
      <c r="F114" s="127"/>
    </row>
    <row r="115" spans="1:6" s="20" customFormat="1" ht="47.25" x14ac:dyDescent="0.25">
      <c r="A115" s="13" t="s">
        <v>461</v>
      </c>
      <c r="B115" s="134">
        <v>923</v>
      </c>
      <c r="C115" s="12" t="s">
        <v>226</v>
      </c>
      <c r="D115" s="59"/>
      <c r="E115" s="38">
        <f>E116+E122</f>
        <v>2228.1</v>
      </c>
      <c r="F115" s="127"/>
    </row>
    <row r="116" spans="1:6" s="20" customFormat="1" ht="15.75" x14ac:dyDescent="0.25">
      <c r="A116" s="35" t="s">
        <v>543</v>
      </c>
      <c r="B116" s="134">
        <v>923</v>
      </c>
      <c r="C116" s="37" t="s">
        <v>227</v>
      </c>
      <c r="D116" s="59"/>
      <c r="E116" s="38">
        <f>E117</f>
        <v>1780</v>
      </c>
      <c r="F116" s="127"/>
    </row>
    <row r="117" spans="1:6" s="154" customFormat="1" ht="78.75" x14ac:dyDescent="0.25">
      <c r="A117" s="88" t="s">
        <v>545</v>
      </c>
      <c r="B117" s="75">
        <v>923</v>
      </c>
      <c r="C117" s="90" t="s">
        <v>544</v>
      </c>
      <c r="D117" s="59"/>
      <c r="E117" s="40">
        <f>E118+E120</f>
        <v>1780</v>
      </c>
      <c r="F117" s="127"/>
    </row>
    <row r="118" spans="1:6" s="154" customFormat="1" ht="69" customHeight="1" x14ac:dyDescent="0.25">
      <c r="A118" s="88" t="s">
        <v>703</v>
      </c>
      <c r="B118" s="75">
        <v>923</v>
      </c>
      <c r="C118" s="90" t="s">
        <v>704</v>
      </c>
      <c r="D118" s="59"/>
      <c r="E118" s="40">
        <f>E119</f>
        <v>120</v>
      </c>
      <c r="F118" s="127"/>
    </row>
    <row r="119" spans="1:6" s="154" customFormat="1" ht="31.5" x14ac:dyDescent="0.25">
      <c r="A119" s="45" t="s">
        <v>66</v>
      </c>
      <c r="B119" s="75">
        <v>923</v>
      </c>
      <c r="C119" s="90" t="s">
        <v>704</v>
      </c>
      <c r="D119" s="91">
        <v>300</v>
      </c>
      <c r="E119" s="40">
        <f>228-108</f>
        <v>120</v>
      </c>
      <c r="F119" s="127"/>
    </row>
    <row r="120" spans="1:6" s="154" customFormat="1" ht="82.5" customHeight="1" x14ac:dyDescent="0.25">
      <c r="A120" s="45" t="s">
        <v>705</v>
      </c>
      <c r="B120" s="75">
        <v>923</v>
      </c>
      <c r="C120" s="90" t="s">
        <v>706</v>
      </c>
      <c r="D120" s="91"/>
      <c r="E120" s="40">
        <f>E121</f>
        <v>1660</v>
      </c>
      <c r="F120" s="127"/>
    </row>
    <row r="121" spans="1:6" s="154" customFormat="1" ht="31.5" x14ac:dyDescent="0.25">
      <c r="A121" s="45" t="s">
        <v>66</v>
      </c>
      <c r="B121" s="75">
        <v>923</v>
      </c>
      <c r="C121" s="90" t="s">
        <v>706</v>
      </c>
      <c r="D121" s="91">
        <v>300</v>
      </c>
      <c r="E121" s="40">
        <v>1660</v>
      </c>
      <c r="F121" s="127"/>
    </row>
    <row r="122" spans="1:6" s="20" customFormat="1" ht="63" x14ac:dyDescent="0.25">
      <c r="A122" s="35" t="s">
        <v>462</v>
      </c>
      <c r="B122" s="134">
        <v>923</v>
      </c>
      <c r="C122" s="37" t="s">
        <v>236</v>
      </c>
      <c r="D122" s="59"/>
      <c r="E122" s="39">
        <f>E123+E128+E130+E132+E134</f>
        <v>448.1</v>
      </c>
      <c r="F122" s="127"/>
    </row>
    <row r="123" spans="1:6" s="20" customFormat="1" ht="47.25" x14ac:dyDescent="0.25">
      <c r="A123" s="60" t="s">
        <v>118</v>
      </c>
      <c r="B123" s="75">
        <v>923</v>
      </c>
      <c r="C123" s="90" t="s">
        <v>237</v>
      </c>
      <c r="D123" s="61"/>
      <c r="E123" s="40">
        <f>E124+E126</f>
        <v>448.1</v>
      </c>
      <c r="F123" s="127"/>
    </row>
    <row r="124" spans="1:6" s="20" customFormat="1" ht="15.75" hidden="1" x14ac:dyDescent="0.25">
      <c r="A124" s="60" t="s">
        <v>291</v>
      </c>
      <c r="B124" s="75">
        <v>923</v>
      </c>
      <c r="C124" s="90" t="s">
        <v>437</v>
      </c>
      <c r="D124" s="61"/>
      <c r="E124" s="40">
        <f>E125</f>
        <v>0</v>
      </c>
      <c r="F124" s="127"/>
    </row>
    <row r="125" spans="1:6" s="20" customFormat="1" ht="47.25" hidden="1" x14ac:dyDescent="0.25">
      <c r="A125" s="16" t="s">
        <v>12</v>
      </c>
      <c r="B125" s="75">
        <v>923</v>
      </c>
      <c r="C125" s="90" t="s">
        <v>437</v>
      </c>
      <c r="D125" s="91">
        <v>600</v>
      </c>
      <c r="E125" s="40"/>
      <c r="F125" s="127"/>
    </row>
    <row r="126" spans="1:6" s="20" customFormat="1" ht="141.75" x14ac:dyDescent="0.25">
      <c r="A126" s="16" t="s">
        <v>332</v>
      </c>
      <c r="B126" s="75">
        <v>923</v>
      </c>
      <c r="C126" s="90" t="s">
        <v>333</v>
      </c>
      <c r="D126" s="91"/>
      <c r="E126" s="40">
        <f>E127</f>
        <v>448.1</v>
      </c>
      <c r="F126" s="127"/>
    </row>
    <row r="127" spans="1:6" s="20" customFormat="1" ht="47.25" x14ac:dyDescent="0.25">
      <c r="A127" s="16" t="s">
        <v>12</v>
      </c>
      <c r="B127" s="75">
        <v>923</v>
      </c>
      <c r="C127" s="90" t="s">
        <v>333</v>
      </c>
      <c r="D127" s="91">
        <v>600</v>
      </c>
      <c r="E127" s="40">
        <f>300+148.1</f>
        <v>448.1</v>
      </c>
      <c r="F127" s="127"/>
    </row>
    <row r="128" spans="1:6" s="20" customFormat="1" ht="47.25" hidden="1" x14ac:dyDescent="0.25">
      <c r="A128" s="53" t="s">
        <v>104</v>
      </c>
      <c r="B128" s="75">
        <v>923</v>
      </c>
      <c r="C128" s="90" t="s">
        <v>238</v>
      </c>
      <c r="D128" s="59"/>
      <c r="E128" s="40">
        <f>E129</f>
        <v>0</v>
      </c>
      <c r="F128" s="127"/>
    </row>
    <row r="129" spans="1:6" s="20" customFormat="1" ht="47.25" hidden="1" x14ac:dyDescent="0.25">
      <c r="A129" s="16" t="s">
        <v>12</v>
      </c>
      <c r="B129" s="75">
        <v>923</v>
      </c>
      <c r="C129" s="90" t="s">
        <v>238</v>
      </c>
      <c r="D129" s="91">
        <v>600</v>
      </c>
      <c r="E129" s="40"/>
      <c r="F129" s="127"/>
    </row>
    <row r="130" spans="1:6" s="20" customFormat="1" ht="47.25" hidden="1" x14ac:dyDescent="0.25">
      <c r="A130" s="60" t="s">
        <v>105</v>
      </c>
      <c r="B130" s="75">
        <v>923</v>
      </c>
      <c r="C130" s="90" t="s">
        <v>239</v>
      </c>
      <c r="D130" s="59"/>
      <c r="E130" s="40">
        <f>E131</f>
        <v>0</v>
      </c>
      <c r="F130" s="127"/>
    </row>
    <row r="131" spans="1:6" s="20" customFormat="1" ht="31.5" hidden="1" x14ac:dyDescent="0.25">
      <c r="A131" s="17" t="s">
        <v>133</v>
      </c>
      <c r="B131" s="75">
        <v>923</v>
      </c>
      <c r="C131" s="90" t="s">
        <v>239</v>
      </c>
      <c r="D131" s="91">
        <v>200</v>
      </c>
      <c r="E131" s="40"/>
      <c r="F131" s="127"/>
    </row>
    <row r="132" spans="1:6" s="20" customFormat="1" ht="47.25" hidden="1" x14ac:dyDescent="0.25">
      <c r="A132" s="54" t="s">
        <v>106</v>
      </c>
      <c r="B132" s="75">
        <v>923</v>
      </c>
      <c r="C132" s="90" t="s">
        <v>240</v>
      </c>
      <c r="D132" s="59"/>
      <c r="E132" s="40">
        <f>E133</f>
        <v>0</v>
      </c>
      <c r="F132" s="127"/>
    </row>
    <row r="133" spans="1:6" s="20" customFormat="1" ht="31.5" hidden="1" x14ac:dyDescent="0.25">
      <c r="A133" s="17" t="s">
        <v>133</v>
      </c>
      <c r="B133" s="75">
        <v>923</v>
      </c>
      <c r="C133" s="90" t="s">
        <v>240</v>
      </c>
      <c r="D133" s="91">
        <v>200</v>
      </c>
      <c r="E133" s="40"/>
      <c r="F133" s="127"/>
    </row>
    <row r="134" spans="1:6" s="20" customFormat="1" ht="63" hidden="1" x14ac:dyDescent="0.25">
      <c r="A134" s="17" t="s">
        <v>463</v>
      </c>
      <c r="B134" s="75">
        <v>923</v>
      </c>
      <c r="C134" s="90" t="s">
        <v>241</v>
      </c>
      <c r="D134" s="59"/>
      <c r="E134" s="40">
        <f>E135</f>
        <v>0</v>
      </c>
      <c r="F134" s="127"/>
    </row>
    <row r="135" spans="1:6" s="20" customFormat="1" ht="31.5" hidden="1" x14ac:dyDescent="0.25">
      <c r="A135" s="17" t="s">
        <v>133</v>
      </c>
      <c r="B135" s="75">
        <v>923</v>
      </c>
      <c r="C135" s="90" t="s">
        <v>241</v>
      </c>
      <c r="D135" s="91">
        <v>200</v>
      </c>
      <c r="E135" s="40"/>
      <c r="F135" s="127"/>
    </row>
    <row r="136" spans="1:6" s="20" customFormat="1" ht="78.75" x14ac:dyDescent="0.25">
      <c r="A136" s="36" t="s">
        <v>464</v>
      </c>
      <c r="B136" s="134">
        <v>923</v>
      </c>
      <c r="C136" s="12" t="s">
        <v>242</v>
      </c>
      <c r="D136" s="59"/>
      <c r="E136" s="38">
        <f>E137+E153</f>
        <v>30751.999999999996</v>
      </c>
      <c r="F136" s="127"/>
    </row>
    <row r="137" spans="1:6" s="20" customFormat="1" ht="63.95" customHeight="1" x14ac:dyDescent="0.25">
      <c r="A137" s="29" t="s">
        <v>465</v>
      </c>
      <c r="B137" s="134">
        <v>923</v>
      </c>
      <c r="C137" s="37" t="s">
        <v>243</v>
      </c>
      <c r="D137" s="62"/>
      <c r="E137" s="38">
        <f>E138+E140+E145</f>
        <v>28504.999999999996</v>
      </c>
      <c r="F137" s="127"/>
    </row>
    <row r="138" spans="1:6" s="154" customFormat="1" ht="47.25" x14ac:dyDescent="0.25">
      <c r="A138" s="88" t="s">
        <v>369</v>
      </c>
      <c r="B138" s="75">
        <v>923</v>
      </c>
      <c r="C138" s="90" t="s">
        <v>368</v>
      </c>
      <c r="D138" s="59"/>
      <c r="E138" s="40">
        <f>E139</f>
        <v>10</v>
      </c>
      <c r="F138" s="127"/>
    </row>
    <row r="139" spans="1:6" s="154" customFormat="1" ht="31.5" x14ac:dyDescent="0.25">
      <c r="A139" s="17" t="s">
        <v>133</v>
      </c>
      <c r="B139" s="75">
        <v>923</v>
      </c>
      <c r="C139" s="90" t="s">
        <v>368</v>
      </c>
      <c r="D139" s="91">
        <v>200</v>
      </c>
      <c r="E139" s="40">
        <f>10+5-5</f>
        <v>10</v>
      </c>
      <c r="F139" s="127"/>
    </row>
    <row r="140" spans="1:6" s="20" customFormat="1" ht="63" hidden="1" x14ac:dyDescent="0.25">
      <c r="A140" s="33" t="s">
        <v>356</v>
      </c>
      <c r="B140" s="75">
        <v>923</v>
      </c>
      <c r="C140" s="90" t="s">
        <v>355</v>
      </c>
      <c r="D140" s="91"/>
      <c r="E140" s="40">
        <f>E141+E143</f>
        <v>0</v>
      </c>
      <c r="F140" s="127"/>
    </row>
    <row r="141" spans="1:6" s="20" customFormat="1" ht="31.5" hidden="1" x14ac:dyDescent="0.25">
      <c r="A141" s="17" t="s">
        <v>372</v>
      </c>
      <c r="B141" s="75">
        <v>923</v>
      </c>
      <c r="C141" s="90" t="s">
        <v>370</v>
      </c>
      <c r="D141" s="91"/>
      <c r="E141" s="40">
        <f>E142</f>
        <v>0</v>
      </c>
      <c r="F141" s="127"/>
    </row>
    <row r="142" spans="1:6" s="20" customFormat="1" ht="31.5" hidden="1" x14ac:dyDescent="0.25">
      <c r="A142" s="17" t="s">
        <v>133</v>
      </c>
      <c r="B142" s="75">
        <v>923</v>
      </c>
      <c r="C142" s="90" t="s">
        <v>370</v>
      </c>
      <c r="D142" s="91">
        <v>200</v>
      </c>
      <c r="E142" s="40"/>
      <c r="F142" s="127"/>
    </row>
    <row r="143" spans="1:6" s="20" customFormat="1" ht="15.75" hidden="1" x14ac:dyDescent="0.25">
      <c r="A143" s="33" t="s">
        <v>291</v>
      </c>
      <c r="B143" s="75">
        <v>923</v>
      </c>
      <c r="C143" s="90" t="s">
        <v>371</v>
      </c>
      <c r="D143" s="91"/>
      <c r="E143" s="40">
        <f>E144</f>
        <v>0</v>
      </c>
      <c r="F143" s="127"/>
    </row>
    <row r="144" spans="1:6" s="20" customFormat="1" ht="31.5" hidden="1" x14ac:dyDescent="0.25">
      <c r="A144" s="17" t="s">
        <v>133</v>
      </c>
      <c r="B144" s="75">
        <v>923</v>
      </c>
      <c r="C144" s="90" t="s">
        <v>371</v>
      </c>
      <c r="D144" s="91">
        <v>200</v>
      </c>
      <c r="E144" s="40"/>
      <c r="F144" s="127"/>
    </row>
    <row r="145" spans="1:6" s="20" customFormat="1" ht="47.25" x14ac:dyDescent="0.25">
      <c r="A145" s="17" t="s">
        <v>466</v>
      </c>
      <c r="B145" s="75">
        <v>923</v>
      </c>
      <c r="C145" s="90" t="s">
        <v>357</v>
      </c>
      <c r="D145" s="59"/>
      <c r="E145" s="40">
        <f>E146+E151</f>
        <v>28494.999999999996</v>
      </c>
      <c r="F145" s="127"/>
    </row>
    <row r="146" spans="1:6" s="20" customFormat="1" ht="15.75" x14ac:dyDescent="0.25">
      <c r="A146" s="88" t="s">
        <v>291</v>
      </c>
      <c r="B146" s="75">
        <v>923</v>
      </c>
      <c r="C146" s="90" t="s">
        <v>707</v>
      </c>
      <c r="D146" s="59"/>
      <c r="E146" s="40">
        <f>E147+E148+E150</f>
        <v>26562.999999999996</v>
      </c>
      <c r="F146" s="127"/>
    </row>
    <row r="147" spans="1:6" s="20" customFormat="1" ht="82.5" customHeight="1" x14ac:dyDescent="0.25">
      <c r="A147" s="17" t="s">
        <v>24</v>
      </c>
      <c r="B147" s="75">
        <v>923</v>
      </c>
      <c r="C147" s="90" t="s">
        <v>707</v>
      </c>
      <c r="D147" s="91">
        <v>100</v>
      </c>
      <c r="E147" s="40">
        <f>24900-500+335.6</f>
        <v>24735.599999999999</v>
      </c>
      <c r="F147" s="127"/>
    </row>
    <row r="148" spans="1:6" s="20" customFormat="1" ht="31.5" x14ac:dyDescent="0.25">
      <c r="A148" s="17" t="s">
        <v>133</v>
      </c>
      <c r="B148" s="75">
        <v>923</v>
      </c>
      <c r="C148" s="90" t="s">
        <v>707</v>
      </c>
      <c r="D148" s="91">
        <v>200</v>
      </c>
      <c r="E148" s="40">
        <f>3682+200-2184.4</f>
        <v>1697.6</v>
      </c>
      <c r="F148" s="127"/>
    </row>
    <row r="149" spans="1:6" s="20" customFormat="1" ht="31.5" hidden="1" x14ac:dyDescent="0.25">
      <c r="A149" s="17" t="s">
        <v>66</v>
      </c>
      <c r="B149" s="75">
        <v>923</v>
      </c>
      <c r="C149" s="90" t="s">
        <v>707</v>
      </c>
      <c r="D149" s="91">
        <v>300</v>
      </c>
      <c r="E149" s="40">
        <f>500-500</f>
        <v>0</v>
      </c>
      <c r="F149" s="127"/>
    </row>
    <row r="150" spans="1:6" s="20" customFormat="1" ht="15.75" x14ac:dyDescent="0.25">
      <c r="A150" s="17" t="s">
        <v>25</v>
      </c>
      <c r="B150" s="75">
        <v>923</v>
      </c>
      <c r="C150" s="90" t="s">
        <v>707</v>
      </c>
      <c r="D150" s="91">
        <v>800</v>
      </c>
      <c r="E150" s="40">
        <f>113+16.8</f>
        <v>129.80000000000001</v>
      </c>
      <c r="F150" s="127"/>
    </row>
    <row r="151" spans="1:6" s="20" customFormat="1" ht="31.5" x14ac:dyDescent="0.25">
      <c r="A151" s="17" t="s">
        <v>618</v>
      </c>
      <c r="B151" s="75">
        <v>923</v>
      </c>
      <c r="C151" s="90" t="s">
        <v>674</v>
      </c>
      <c r="E151" s="40">
        <f>E152</f>
        <v>1932</v>
      </c>
      <c r="F151" s="127"/>
    </row>
    <row r="152" spans="1:6" s="20" customFormat="1" ht="31.5" x14ac:dyDescent="0.25">
      <c r="A152" s="17" t="s">
        <v>133</v>
      </c>
      <c r="B152" s="75">
        <v>923</v>
      </c>
      <c r="C152" s="90" t="s">
        <v>674</v>
      </c>
      <c r="D152" s="91">
        <v>200</v>
      </c>
      <c r="E152" s="40">
        <v>1932</v>
      </c>
      <c r="F152" s="127"/>
    </row>
    <row r="153" spans="1:6" s="20" customFormat="1" ht="31.5" x14ac:dyDescent="0.25">
      <c r="A153" s="48" t="s">
        <v>467</v>
      </c>
      <c r="B153" s="137">
        <v>923</v>
      </c>
      <c r="C153" s="63" t="s">
        <v>134</v>
      </c>
      <c r="D153" s="97"/>
      <c r="E153" s="39">
        <f>E154+E156+E158+E160+E162+E164</f>
        <v>2247</v>
      </c>
      <c r="F153" s="127"/>
    </row>
    <row r="154" spans="1:6" s="20" customFormat="1" ht="47.25" hidden="1" x14ac:dyDescent="0.25">
      <c r="A154" s="88" t="s">
        <v>311</v>
      </c>
      <c r="B154" s="75">
        <v>923</v>
      </c>
      <c r="C154" s="90" t="s">
        <v>312</v>
      </c>
      <c r="D154" s="61"/>
      <c r="E154" s="40">
        <f>E155</f>
        <v>0</v>
      </c>
      <c r="F154" s="127"/>
    </row>
    <row r="155" spans="1:6" s="20" customFormat="1" ht="31.5" hidden="1" x14ac:dyDescent="0.25">
      <c r="A155" s="17" t="s">
        <v>133</v>
      </c>
      <c r="B155" s="75">
        <v>923</v>
      </c>
      <c r="C155" s="90" t="s">
        <v>312</v>
      </c>
      <c r="D155" s="91">
        <v>200</v>
      </c>
      <c r="E155" s="40"/>
      <c r="F155" s="127"/>
    </row>
    <row r="156" spans="1:6" s="20" customFormat="1" ht="47.25" x14ac:dyDescent="0.25">
      <c r="A156" s="17" t="s">
        <v>565</v>
      </c>
      <c r="B156" s="75">
        <v>923</v>
      </c>
      <c r="C156" s="90" t="s">
        <v>562</v>
      </c>
      <c r="D156" s="91"/>
      <c r="E156" s="40">
        <f>E157</f>
        <v>730</v>
      </c>
      <c r="F156" s="127"/>
    </row>
    <row r="157" spans="1:6" s="20" customFormat="1" ht="31.5" x14ac:dyDescent="0.25">
      <c r="A157" s="17" t="s">
        <v>133</v>
      </c>
      <c r="B157" s="75">
        <v>923</v>
      </c>
      <c r="C157" s="90" t="s">
        <v>562</v>
      </c>
      <c r="D157" s="91">
        <v>200</v>
      </c>
      <c r="E157" s="40">
        <f>260+470</f>
        <v>730</v>
      </c>
      <c r="F157" s="127"/>
    </row>
    <row r="158" spans="1:6" s="20" customFormat="1" ht="63" x14ac:dyDescent="0.25">
      <c r="A158" s="64" t="s">
        <v>269</v>
      </c>
      <c r="B158" s="75">
        <v>923</v>
      </c>
      <c r="C158" s="90" t="s">
        <v>270</v>
      </c>
      <c r="D158" s="90"/>
      <c r="E158" s="40">
        <f>E159</f>
        <v>514.20000000000005</v>
      </c>
      <c r="F158" s="127"/>
    </row>
    <row r="159" spans="1:6" s="20" customFormat="1" ht="31.5" x14ac:dyDescent="0.25">
      <c r="A159" s="17" t="s">
        <v>133</v>
      </c>
      <c r="B159" s="75">
        <v>923</v>
      </c>
      <c r="C159" s="90" t="s">
        <v>270</v>
      </c>
      <c r="D159" s="91">
        <v>200</v>
      </c>
      <c r="E159" s="40">
        <f>897-382.8</f>
        <v>514.20000000000005</v>
      </c>
      <c r="F159" s="127"/>
    </row>
    <row r="160" spans="1:6" s="20" customFormat="1" ht="47.25" x14ac:dyDescent="0.25">
      <c r="A160" s="186" t="s">
        <v>616</v>
      </c>
      <c r="B160" s="75">
        <v>923</v>
      </c>
      <c r="C160" s="65" t="s">
        <v>261</v>
      </c>
      <c r="D160" s="91"/>
      <c r="E160" s="40">
        <f>E161</f>
        <v>992.8</v>
      </c>
      <c r="F160" s="127"/>
    </row>
    <row r="161" spans="1:6" s="20" customFormat="1" ht="31.5" x14ac:dyDescent="0.25">
      <c r="A161" s="17" t="s">
        <v>133</v>
      </c>
      <c r="B161" s="75">
        <v>923</v>
      </c>
      <c r="C161" s="65" t="s">
        <v>261</v>
      </c>
      <c r="D161" s="91">
        <v>200</v>
      </c>
      <c r="E161" s="40">
        <f>1080-87.2</f>
        <v>992.8</v>
      </c>
      <c r="F161" s="127"/>
    </row>
    <row r="162" spans="1:6" s="20" customFormat="1" ht="31.5" x14ac:dyDescent="0.25">
      <c r="A162" s="17" t="s">
        <v>564</v>
      </c>
      <c r="B162" s="75">
        <v>923</v>
      </c>
      <c r="C162" s="65" t="s">
        <v>563</v>
      </c>
      <c r="D162" s="91"/>
      <c r="E162" s="40">
        <f>E163</f>
        <v>5</v>
      </c>
      <c r="F162" s="127"/>
    </row>
    <row r="163" spans="1:6" s="20" customFormat="1" ht="31.5" x14ac:dyDescent="0.25">
      <c r="A163" s="17" t="s">
        <v>133</v>
      </c>
      <c r="B163" s="75">
        <v>923</v>
      </c>
      <c r="C163" s="65" t="s">
        <v>563</v>
      </c>
      <c r="D163" s="91">
        <v>200</v>
      </c>
      <c r="E163" s="40">
        <v>5</v>
      </c>
      <c r="F163" s="127"/>
    </row>
    <row r="164" spans="1:6" s="20" customFormat="1" ht="47.25" x14ac:dyDescent="0.25">
      <c r="A164" s="17" t="s">
        <v>661</v>
      </c>
      <c r="B164" s="75">
        <v>923</v>
      </c>
      <c r="C164" s="65" t="s">
        <v>647</v>
      </c>
      <c r="D164" s="91"/>
      <c r="E164" s="40">
        <f>E165</f>
        <v>5</v>
      </c>
      <c r="F164" s="127"/>
    </row>
    <row r="165" spans="1:6" s="20" customFormat="1" ht="31.5" x14ac:dyDescent="0.25">
      <c r="A165" s="17" t="s">
        <v>133</v>
      </c>
      <c r="B165" s="75">
        <v>923</v>
      </c>
      <c r="C165" s="65" t="s">
        <v>647</v>
      </c>
      <c r="D165" s="91">
        <v>200</v>
      </c>
      <c r="E165" s="40">
        <v>5</v>
      </c>
      <c r="F165" s="127"/>
    </row>
    <row r="166" spans="1:6" s="20" customFormat="1" ht="15.75" x14ac:dyDescent="0.25">
      <c r="A166" s="24" t="s">
        <v>33</v>
      </c>
      <c r="B166" s="134">
        <v>923</v>
      </c>
      <c r="C166" s="25" t="s">
        <v>129</v>
      </c>
      <c r="D166" s="23"/>
      <c r="E166" s="38">
        <f>E167+E169+E172+E174+E178+E181+E186+E191+E196+E203+E206+E208+E210+E176+E189+E184+E214</f>
        <v>281356.10000000003</v>
      </c>
      <c r="F166" s="127"/>
    </row>
    <row r="167" spans="1:6" s="20" customFormat="1" ht="47.25" x14ac:dyDescent="0.25">
      <c r="A167" s="88" t="s">
        <v>87</v>
      </c>
      <c r="B167" s="75">
        <v>923</v>
      </c>
      <c r="C167" s="90" t="s">
        <v>244</v>
      </c>
      <c r="D167" s="12"/>
      <c r="E167" s="40">
        <f>E168</f>
        <v>7800</v>
      </c>
      <c r="F167" s="127"/>
    </row>
    <row r="168" spans="1:6" s="20" customFormat="1" ht="79.5" customHeight="1" x14ac:dyDescent="0.25">
      <c r="A168" s="88" t="s">
        <v>86</v>
      </c>
      <c r="B168" s="75">
        <v>923</v>
      </c>
      <c r="C168" s="90" t="s">
        <v>244</v>
      </c>
      <c r="D168" s="91">
        <v>100</v>
      </c>
      <c r="E168" s="40">
        <v>7800</v>
      </c>
      <c r="F168" s="127"/>
    </row>
    <row r="169" spans="1:6" s="20" customFormat="1" ht="47.25" x14ac:dyDescent="0.25">
      <c r="A169" s="45" t="s">
        <v>113</v>
      </c>
      <c r="B169" s="75">
        <v>923</v>
      </c>
      <c r="C169" s="22" t="s">
        <v>245</v>
      </c>
      <c r="D169" s="22"/>
      <c r="E169" s="40">
        <f>E170+E171</f>
        <v>839.9</v>
      </c>
      <c r="F169" s="127"/>
    </row>
    <row r="170" spans="1:6" s="20" customFormat="1" ht="31.5" hidden="1" x14ac:dyDescent="0.25">
      <c r="A170" s="45" t="s">
        <v>133</v>
      </c>
      <c r="B170" s="75">
        <v>923</v>
      </c>
      <c r="C170" s="22" t="s">
        <v>245</v>
      </c>
      <c r="D170" s="23" t="s">
        <v>36</v>
      </c>
      <c r="E170" s="40">
        <f>860.9-860.9</f>
        <v>0</v>
      </c>
      <c r="F170" s="127"/>
    </row>
    <row r="171" spans="1:6" s="20" customFormat="1" ht="15.75" x14ac:dyDescent="0.25">
      <c r="A171" s="45" t="s">
        <v>25</v>
      </c>
      <c r="B171" s="75">
        <v>923</v>
      </c>
      <c r="C171" s="22" t="s">
        <v>245</v>
      </c>
      <c r="D171" s="19">
        <v>800</v>
      </c>
      <c r="E171" s="40">
        <v>839.9</v>
      </c>
      <c r="F171" s="127"/>
    </row>
    <row r="172" spans="1:6" s="20" customFormat="1" ht="47.25" x14ac:dyDescent="0.25">
      <c r="A172" s="88" t="s">
        <v>275</v>
      </c>
      <c r="B172" s="75">
        <v>923</v>
      </c>
      <c r="C172" s="90" t="s">
        <v>276</v>
      </c>
      <c r="D172" s="91"/>
      <c r="E172" s="40">
        <f>E173</f>
        <v>156.5</v>
      </c>
      <c r="F172" s="127"/>
    </row>
    <row r="173" spans="1:6" s="20" customFormat="1" ht="31.5" x14ac:dyDescent="0.25">
      <c r="A173" s="88" t="s">
        <v>133</v>
      </c>
      <c r="B173" s="75">
        <v>923</v>
      </c>
      <c r="C173" s="90" t="s">
        <v>276</v>
      </c>
      <c r="D173" s="91">
        <v>200</v>
      </c>
      <c r="E173" s="40">
        <v>156.5</v>
      </c>
      <c r="F173" s="127"/>
    </row>
    <row r="174" spans="1:6" s="20" customFormat="1" ht="79.5" hidden="1" customHeight="1" x14ac:dyDescent="0.25">
      <c r="A174" s="88" t="s">
        <v>468</v>
      </c>
      <c r="B174" s="75">
        <v>923</v>
      </c>
      <c r="C174" s="90" t="s">
        <v>248</v>
      </c>
      <c r="D174" s="90"/>
      <c r="E174" s="40">
        <f>E175</f>
        <v>0</v>
      </c>
      <c r="F174" s="127"/>
    </row>
    <row r="175" spans="1:6" s="20" customFormat="1" ht="31.5" hidden="1" x14ac:dyDescent="0.25">
      <c r="A175" s="88" t="s">
        <v>66</v>
      </c>
      <c r="B175" s="75">
        <v>923</v>
      </c>
      <c r="C175" s="90" t="s">
        <v>248</v>
      </c>
      <c r="D175" s="91">
        <v>300</v>
      </c>
      <c r="E175" s="40">
        <f>744.8-744.8</f>
        <v>0</v>
      </c>
      <c r="F175" s="127"/>
    </row>
    <row r="176" spans="1:6" s="20" customFormat="1" ht="78.75" x14ac:dyDescent="0.25">
      <c r="A176" s="88" t="s">
        <v>573</v>
      </c>
      <c r="B176" s="75">
        <v>923</v>
      </c>
      <c r="C176" s="90" t="s">
        <v>572</v>
      </c>
      <c r="D176" s="91"/>
      <c r="E176" s="40">
        <f>E177</f>
        <v>834.5</v>
      </c>
      <c r="F176" s="127"/>
    </row>
    <row r="177" spans="1:7" s="20" customFormat="1" ht="31.5" x14ac:dyDescent="0.25">
      <c r="A177" s="88" t="s">
        <v>66</v>
      </c>
      <c r="B177" s="75">
        <v>923</v>
      </c>
      <c r="C177" s="90" t="s">
        <v>572</v>
      </c>
      <c r="D177" s="91">
        <v>300</v>
      </c>
      <c r="E177" s="40">
        <v>834.5</v>
      </c>
      <c r="F177" s="127"/>
    </row>
    <row r="178" spans="1:7" s="20" customFormat="1" ht="95.25" customHeight="1" x14ac:dyDescent="0.25">
      <c r="A178" s="88" t="s">
        <v>602</v>
      </c>
      <c r="B178" s="75">
        <v>923</v>
      </c>
      <c r="C178" s="90" t="s">
        <v>249</v>
      </c>
      <c r="D178" s="90"/>
      <c r="E178" s="40">
        <f>E179+E180</f>
        <v>78.200000000000017</v>
      </c>
      <c r="F178" s="127"/>
      <c r="G178" s="156"/>
    </row>
    <row r="179" spans="1:7" s="20" customFormat="1" ht="79.5" customHeight="1" x14ac:dyDescent="0.25">
      <c r="A179" s="88" t="s">
        <v>86</v>
      </c>
      <c r="B179" s="75">
        <v>923</v>
      </c>
      <c r="C179" s="90" t="s">
        <v>249</v>
      </c>
      <c r="D179" s="91">
        <v>100</v>
      </c>
      <c r="E179" s="40">
        <f>70.9+5.9</f>
        <v>76.800000000000011</v>
      </c>
      <c r="F179" s="127"/>
    </row>
    <row r="180" spans="1:7" s="20" customFormat="1" ht="31.5" x14ac:dyDescent="0.25">
      <c r="A180" s="17" t="s">
        <v>133</v>
      </c>
      <c r="B180" s="75">
        <v>923</v>
      </c>
      <c r="C180" s="90" t="s">
        <v>249</v>
      </c>
      <c r="D180" s="91">
        <v>200</v>
      </c>
      <c r="E180" s="40">
        <v>1.4</v>
      </c>
      <c r="F180" s="127"/>
    </row>
    <row r="181" spans="1:7" s="20" customFormat="1" ht="101.25" customHeight="1" x14ac:dyDescent="0.25">
      <c r="A181" s="88" t="s">
        <v>603</v>
      </c>
      <c r="B181" s="75">
        <v>923</v>
      </c>
      <c r="C181" s="90" t="s">
        <v>250</v>
      </c>
      <c r="D181" s="90"/>
      <c r="E181" s="40">
        <f>E182+E183</f>
        <v>3469.5</v>
      </c>
      <c r="F181" s="127"/>
    </row>
    <row r="182" spans="1:7" s="20" customFormat="1" ht="78.75" customHeight="1" x14ac:dyDescent="0.25">
      <c r="A182" s="88" t="s">
        <v>86</v>
      </c>
      <c r="B182" s="75">
        <v>923</v>
      </c>
      <c r="C182" s="90" t="s">
        <v>250</v>
      </c>
      <c r="D182" s="91">
        <v>100</v>
      </c>
      <c r="E182" s="40">
        <f>3381+23.5</f>
        <v>3404.5</v>
      </c>
      <c r="F182" s="127"/>
    </row>
    <row r="183" spans="1:7" s="20" customFormat="1" ht="31.5" x14ac:dyDescent="0.25">
      <c r="A183" s="17" t="s">
        <v>133</v>
      </c>
      <c r="B183" s="75">
        <v>923</v>
      </c>
      <c r="C183" s="90" t="s">
        <v>250</v>
      </c>
      <c r="D183" s="91">
        <v>200</v>
      </c>
      <c r="E183" s="40">
        <v>65</v>
      </c>
      <c r="F183" s="127"/>
    </row>
    <row r="184" spans="1:7" s="20" customFormat="1" ht="236.25" hidden="1" x14ac:dyDescent="0.25">
      <c r="A184" s="17" t="s">
        <v>584</v>
      </c>
      <c r="B184" s="75">
        <v>923</v>
      </c>
      <c r="C184" s="90" t="s">
        <v>583</v>
      </c>
      <c r="D184" s="91"/>
      <c r="E184" s="40">
        <f>E185</f>
        <v>0</v>
      </c>
      <c r="F184" s="127"/>
    </row>
    <row r="185" spans="1:7" s="20" customFormat="1" ht="94.5" hidden="1" x14ac:dyDescent="0.25">
      <c r="A185" s="88" t="s">
        <v>86</v>
      </c>
      <c r="B185" s="75">
        <v>923</v>
      </c>
      <c r="C185" s="90" t="s">
        <v>583</v>
      </c>
      <c r="D185" s="91">
        <v>100</v>
      </c>
      <c r="E185" s="40"/>
      <c r="F185" s="127"/>
    </row>
    <row r="186" spans="1:7" s="20" customFormat="1" ht="141.75" hidden="1" x14ac:dyDescent="0.25">
      <c r="A186" s="47" t="s">
        <v>320</v>
      </c>
      <c r="B186" s="75">
        <v>923</v>
      </c>
      <c r="C186" s="18" t="s">
        <v>251</v>
      </c>
      <c r="D186" s="18"/>
      <c r="E186" s="40">
        <f>E187+E188</f>
        <v>0</v>
      </c>
      <c r="F186" s="127"/>
    </row>
    <row r="187" spans="1:7" s="20" customFormat="1" ht="81" hidden="1" customHeight="1" x14ac:dyDescent="0.25">
      <c r="A187" s="47" t="s">
        <v>24</v>
      </c>
      <c r="B187" s="75">
        <v>923</v>
      </c>
      <c r="C187" s="18" t="s">
        <v>251</v>
      </c>
      <c r="D187" s="19" t="s">
        <v>35</v>
      </c>
      <c r="E187" s="40"/>
      <c r="F187" s="127"/>
    </row>
    <row r="188" spans="1:7" s="20" customFormat="1" ht="31.5" hidden="1" x14ac:dyDescent="0.25">
      <c r="A188" s="47" t="s">
        <v>133</v>
      </c>
      <c r="B188" s="75">
        <v>923</v>
      </c>
      <c r="C188" s="18" t="s">
        <v>251</v>
      </c>
      <c r="D188" s="19" t="s">
        <v>36</v>
      </c>
      <c r="E188" s="40"/>
      <c r="F188" s="127"/>
    </row>
    <row r="189" spans="1:7" s="20" customFormat="1" ht="66" hidden="1" customHeight="1" x14ac:dyDescent="0.25">
      <c r="A189" s="47" t="s">
        <v>576</v>
      </c>
      <c r="B189" s="75">
        <v>923</v>
      </c>
      <c r="C189" s="18" t="s">
        <v>575</v>
      </c>
      <c r="D189" s="18"/>
      <c r="E189" s="40">
        <f>E190</f>
        <v>0</v>
      </c>
      <c r="F189" s="127"/>
    </row>
    <row r="190" spans="1:7" s="20" customFormat="1" ht="31.5" hidden="1" x14ac:dyDescent="0.25">
      <c r="A190" s="17" t="s">
        <v>66</v>
      </c>
      <c r="B190" s="75">
        <v>923</v>
      </c>
      <c r="C190" s="18" t="s">
        <v>575</v>
      </c>
      <c r="D190" s="19" t="s">
        <v>574</v>
      </c>
      <c r="E190" s="40"/>
      <c r="F190" s="127"/>
    </row>
    <row r="191" spans="1:7" s="20" customFormat="1" ht="32.25" customHeight="1" x14ac:dyDescent="0.25">
      <c r="A191" s="88" t="s">
        <v>321</v>
      </c>
      <c r="B191" s="75">
        <v>923</v>
      </c>
      <c r="C191" s="90" t="s">
        <v>131</v>
      </c>
      <c r="D191" s="90"/>
      <c r="E191" s="40">
        <f>E192+E193+E194+E195</f>
        <v>128004.00000000001</v>
      </c>
      <c r="F191" s="127"/>
    </row>
    <row r="192" spans="1:7" s="20" customFormat="1" ht="80.25" customHeight="1" x14ac:dyDescent="0.25">
      <c r="A192" s="88" t="s">
        <v>86</v>
      </c>
      <c r="B192" s="75">
        <v>923</v>
      </c>
      <c r="C192" s="90" t="s">
        <v>131</v>
      </c>
      <c r="D192" s="91">
        <v>100</v>
      </c>
      <c r="E192" s="40">
        <f>123871.8-1787.2-2791-1125-3734.1</f>
        <v>114434.5</v>
      </c>
      <c r="F192" s="127"/>
    </row>
    <row r="193" spans="1:9" s="20" customFormat="1" ht="31.5" x14ac:dyDescent="0.25">
      <c r="A193" s="17" t="s">
        <v>133</v>
      </c>
      <c r="B193" s="75">
        <v>923</v>
      </c>
      <c r="C193" s="90" t="s">
        <v>131</v>
      </c>
      <c r="D193" s="91">
        <v>200</v>
      </c>
      <c r="E193" s="40">
        <f>20531.5-5+214.7-7915-419.4</f>
        <v>12406.800000000001</v>
      </c>
      <c r="F193" s="127"/>
    </row>
    <row r="194" spans="1:9" s="20" customFormat="1" ht="31.5" x14ac:dyDescent="0.25">
      <c r="A194" s="17" t="s">
        <v>66</v>
      </c>
      <c r="B194" s="75">
        <v>923</v>
      </c>
      <c r="C194" s="90" t="s">
        <v>131</v>
      </c>
      <c r="D194" s="91">
        <v>300</v>
      </c>
      <c r="E194" s="40">
        <f>1000+37+124.1</f>
        <v>1161.0999999999999</v>
      </c>
      <c r="F194" s="127"/>
    </row>
    <row r="195" spans="1:9" s="20" customFormat="1" ht="15.75" x14ac:dyDescent="0.25">
      <c r="A195" s="27" t="s">
        <v>94</v>
      </c>
      <c r="B195" s="75">
        <v>923</v>
      </c>
      <c r="C195" s="90" t="s">
        <v>131</v>
      </c>
      <c r="D195" s="23" t="s">
        <v>95</v>
      </c>
      <c r="E195" s="40">
        <f>164.3-100-62.7</f>
        <v>1.6000000000000085</v>
      </c>
      <c r="F195" s="127"/>
    </row>
    <row r="196" spans="1:9" s="20" customFormat="1" ht="63" x14ac:dyDescent="0.25">
      <c r="A196" s="88" t="s">
        <v>91</v>
      </c>
      <c r="B196" s="75">
        <v>923</v>
      </c>
      <c r="C196" s="90" t="s">
        <v>252</v>
      </c>
      <c r="D196" s="90"/>
      <c r="E196" s="40">
        <f>E197+E198+E199+E200+E202+E201</f>
        <v>106490.90000000002</v>
      </c>
      <c r="F196" s="127"/>
    </row>
    <row r="197" spans="1:9" s="20" customFormat="1" ht="80.25" customHeight="1" x14ac:dyDescent="0.25">
      <c r="A197" s="88" t="s">
        <v>86</v>
      </c>
      <c r="B197" s="75">
        <v>923</v>
      </c>
      <c r="C197" s="90" t="s">
        <v>252</v>
      </c>
      <c r="D197" s="91">
        <v>100</v>
      </c>
      <c r="E197" s="40">
        <f>98104.6-2431.4-26.2-1.7+48000-26010-22000+4100</f>
        <v>99735.300000000017</v>
      </c>
      <c r="F197" s="127"/>
      <c r="I197" s="155"/>
    </row>
    <row r="198" spans="1:9" s="20" customFormat="1" ht="31.5" x14ac:dyDescent="0.25">
      <c r="A198" s="17" t="s">
        <v>133</v>
      </c>
      <c r="B198" s="75">
        <v>923</v>
      </c>
      <c r="C198" s="90" t="s">
        <v>252</v>
      </c>
      <c r="D198" s="91">
        <v>200</v>
      </c>
      <c r="E198" s="40">
        <f>8168.8-35.5-1559.2</f>
        <v>6574.1</v>
      </c>
      <c r="F198" s="127"/>
    </row>
    <row r="199" spans="1:9" s="20" customFormat="1" ht="31.5" hidden="1" x14ac:dyDescent="0.25">
      <c r="A199" s="17" t="s">
        <v>66</v>
      </c>
      <c r="B199" s="75">
        <v>923</v>
      </c>
      <c r="C199" s="90" t="s">
        <v>252</v>
      </c>
      <c r="D199" s="91">
        <v>300</v>
      </c>
      <c r="E199" s="40"/>
      <c r="F199" s="127"/>
    </row>
    <row r="200" spans="1:9" s="20" customFormat="1" ht="47.25" hidden="1" x14ac:dyDescent="0.25">
      <c r="A200" s="16" t="s">
        <v>12</v>
      </c>
      <c r="B200" s="75">
        <v>923</v>
      </c>
      <c r="C200" s="90" t="s">
        <v>252</v>
      </c>
      <c r="D200" s="91">
        <v>600</v>
      </c>
      <c r="E200" s="40"/>
      <c r="F200" s="127"/>
    </row>
    <row r="201" spans="1:9" s="20" customFormat="1" ht="31.5" x14ac:dyDescent="0.25">
      <c r="A201" s="16" t="s">
        <v>66</v>
      </c>
      <c r="B201" s="75">
        <v>923</v>
      </c>
      <c r="C201" s="90" t="s">
        <v>252</v>
      </c>
      <c r="D201" s="91">
        <v>300</v>
      </c>
      <c r="E201" s="40">
        <f>36.4+108</f>
        <v>144.4</v>
      </c>
      <c r="F201" s="127"/>
    </row>
    <row r="202" spans="1:9" s="20" customFormat="1" ht="15.75" x14ac:dyDescent="0.25">
      <c r="A202" s="21" t="s">
        <v>25</v>
      </c>
      <c r="B202" s="75">
        <v>923</v>
      </c>
      <c r="C202" s="90" t="s">
        <v>252</v>
      </c>
      <c r="D202" s="23" t="s">
        <v>95</v>
      </c>
      <c r="E202" s="40">
        <f>0.9+26.2+0.8+9.2</f>
        <v>37.099999999999994</v>
      </c>
      <c r="F202" s="127"/>
    </row>
    <row r="203" spans="1:9" s="20" customFormat="1" ht="47.25" x14ac:dyDescent="0.25">
      <c r="A203" s="17" t="s">
        <v>92</v>
      </c>
      <c r="B203" s="75">
        <v>923</v>
      </c>
      <c r="C203" s="90" t="s">
        <v>253</v>
      </c>
      <c r="D203" s="90"/>
      <c r="E203" s="40">
        <f>E204+E205</f>
        <v>20108.599999999999</v>
      </c>
      <c r="F203" s="127"/>
    </row>
    <row r="204" spans="1:9" s="20" customFormat="1" ht="31.5" x14ac:dyDescent="0.25">
      <c r="A204" s="17" t="s">
        <v>133</v>
      </c>
      <c r="B204" s="75">
        <v>923</v>
      </c>
      <c r="C204" s="90" t="s">
        <v>253</v>
      </c>
      <c r="D204" s="91">
        <v>200</v>
      </c>
      <c r="E204" s="40">
        <v>8.6</v>
      </c>
      <c r="F204" s="127"/>
    </row>
    <row r="205" spans="1:9" s="20" customFormat="1" ht="31.5" x14ac:dyDescent="0.25">
      <c r="A205" s="17" t="s">
        <v>66</v>
      </c>
      <c r="B205" s="75">
        <v>923</v>
      </c>
      <c r="C205" s="90" t="s">
        <v>253</v>
      </c>
      <c r="D205" s="91">
        <v>300</v>
      </c>
      <c r="E205" s="40">
        <v>20100</v>
      </c>
      <c r="F205" s="127"/>
    </row>
    <row r="206" spans="1:9" s="20" customFormat="1" ht="15.75" hidden="1" x14ac:dyDescent="0.25">
      <c r="A206" s="88" t="s">
        <v>69</v>
      </c>
      <c r="B206" s="75">
        <v>923</v>
      </c>
      <c r="C206" s="90" t="s">
        <v>254</v>
      </c>
      <c r="D206" s="23"/>
      <c r="E206" s="40">
        <f>E207</f>
        <v>0</v>
      </c>
      <c r="F206" s="127"/>
    </row>
    <row r="207" spans="1:9" s="20" customFormat="1" ht="31.5" hidden="1" x14ac:dyDescent="0.25">
      <c r="A207" s="17" t="s">
        <v>66</v>
      </c>
      <c r="B207" s="75">
        <v>923</v>
      </c>
      <c r="C207" s="90" t="s">
        <v>254</v>
      </c>
      <c r="D207" s="91">
        <v>300</v>
      </c>
      <c r="E207" s="40"/>
      <c r="F207" s="127"/>
    </row>
    <row r="208" spans="1:9" s="20" customFormat="1" ht="47.25" x14ac:dyDescent="0.25">
      <c r="A208" s="88" t="s">
        <v>322</v>
      </c>
      <c r="B208" s="75">
        <v>923</v>
      </c>
      <c r="C208" s="90" t="s">
        <v>255</v>
      </c>
      <c r="D208" s="23"/>
      <c r="E208" s="40">
        <f>E209</f>
        <v>4254</v>
      </c>
      <c r="F208" s="127"/>
    </row>
    <row r="209" spans="1:6" s="20" customFormat="1" ht="15.75" x14ac:dyDescent="0.25">
      <c r="A209" s="21" t="s">
        <v>25</v>
      </c>
      <c r="B209" s="75">
        <v>923</v>
      </c>
      <c r="C209" s="90" t="s">
        <v>255</v>
      </c>
      <c r="D209" s="23" t="s">
        <v>95</v>
      </c>
      <c r="E209" s="40">
        <f>473.3+2391.6+832.1+441+108+8</f>
        <v>4254</v>
      </c>
      <c r="F209" s="127"/>
    </row>
    <row r="210" spans="1:6" s="20" customFormat="1" ht="15.75" x14ac:dyDescent="0.25">
      <c r="A210" s="21" t="s">
        <v>93</v>
      </c>
      <c r="B210" s="75">
        <v>923</v>
      </c>
      <c r="C210" s="22" t="s">
        <v>262</v>
      </c>
      <c r="D210" s="23"/>
      <c r="E210" s="40">
        <f>E211+E213+E212</f>
        <v>1768.9999999999998</v>
      </c>
      <c r="F210" s="127"/>
    </row>
    <row r="211" spans="1:6" s="20" customFormat="1" ht="31.5" x14ac:dyDescent="0.25">
      <c r="A211" s="45" t="s">
        <v>133</v>
      </c>
      <c r="B211" s="75">
        <v>923</v>
      </c>
      <c r="C211" s="22" t="s">
        <v>262</v>
      </c>
      <c r="D211" s="23" t="s">
        <v>36</v>
      </c>
      <c r="E211" s="40">
        <f>1892.3-165+0.1-621-600</f>
        <v>506.39999999999986</v>
      </c>
      <c r="F211" s="127"/>
    </row>
    <row r="212" spans="1:6" s="20" customFormat="1" ht="47.25" hidden="1" x14ac:dyDescent="0.25">
      <c r="A212" s="17" t="s">
        <v>43</v>
      </c>
      <c r="B212" s="75">
        <v>923</v>
      </c>
      <c r="C212" s="22" t="s">
        <v>262</v>
      </c>
      <c r="D212" s="76">
        <v>400</v>
      </c>
      <c r="E212" s="40">
        <f>3000-3000</f>
        <v>0</v>
      </c>
      <c r="F212" s="127"/>
    </row>
    <row r="213" spans="1:6" s="20" customFormat="1" ht="15.75" x14ac:dyDescent="0.25">
      <c r="A213" s="21" t="s">
        <v>25</v>
      </c>
      <c r="B213" s="75">
        <v>923</v>
      </c>
      <c r="C213" s="22" t="s">
        <v>262</v>
      </c>
      <c r="D213" s="23" t="s">
        <v>95</v>
      </c>
      <c r="E213" s="40">
        <f>360+3000-2089.4-108+100</f>
        <v>1262.5999999999999</v>
      </c>
      <c r="F213" s="127"/>
    </row>
    <row r="214" spans="1:6" s="20" customFormat="1" ht="31.5" x14ac:dyDescent="0.25">
      <c r="A214" s="17" t="s">
        <v>618</v>
      </c>
      <c r="B214" s="75">
        <v>923</v>
      </c>
      <c r="C214" s="90" t="s">
        <v>675</v>
      </c>
      <c r="E214" s="40">
        <f>E215</f>
        <v>7551</v>
      </c>
      <c r="F214" s="127"/>
    </row>
    <row r="215" spans="1:6" s="20" customFormat="1" ht="31.5" x14ac:dyDescent="0.25">
      <c r="A215" s="17" t="s">
        <v>133</v>
      </c>
      <c r="B215" s="75">
        <v>923</v>
      </c>
      <c r="C215" s="90" t="s">
        <v>675</v>
      </c>
      <c r="D215" s="91">
        <v>200</v>
      </c>
      <c r="E215" s="40">
        <v>7551</v>
      </c>
      <c r="F215" s="127"/>
    </row>
    <row r="216" spans="1:6" ht="6.95" customHeight="1" x14ac:dyDescent="0.25">
      <c r="A216" s="21"/>
      <c r="B216" s="75"/>
      <c r="C216" s="22"/>
      <c r="D216" s="23"/>
      <c r="E216" s="40"/>
    </row>
    <row r="217" spans="1:6" ht="47.25" x14ac:dyDescent="0.25">
      <c r="A217" s="114" t="s">
        <v>469</v>
      </c>
      <c r="B217" s="132" t="s">
        <v>40</v>
      </c>
      <c r="C217" s="110"/>
      <c r="D217" s="111"/>
      <c r="E217" s="113">
        <f>E219</f>
        <v>3440</v>
      </c>
    </row>
    <row r="218" spans="1:6" s="20" customFormat="1" ht="6.95" customHeight="1" x14ac:dyDescent="0.25">
      <c r="A218" s="56"/>
      <c r="B218" s="134"/>
      <c r="C218" s="10"/>
      <c r="D218" s="11"/>
      <c r="E218" s="38"/>
      <c r="F218" s="127"/>
    </row>
    <row r="219" spans="1:6" ht="15.75" x14ac:dyDescent="0.25">
      <c r="A219" s="24" t="s">
        <v>33</v>
      </c>
      <c r="B219" s="134" t="s">
        <v>40</v>
      </c>
      <c r="C219" s="25" t="s">
        <v>129</v>
      </c>
      <c r="D219" s="26"/>
      <c r="E219" s="38">
        <f>E220+E224</f>
        <v>3440</v>
      </c>
    </row>
    <row r="220" spans="1:6" ht="33.75" customHeight="1" x14ac:dyDescent="0.25">
      <c r="A220" s="88" t="s">
        <v>321</v>
      </c>
      <c r="B220" s="75" t="s">
        <v>40</v>
      </c>
      <c r="C220" s="90" t="s">
        <v>131</v>
      </c>
      <c r="D220" s="23"/>
      <c r="E220" s="40">
        <f>E221+E222+E223</f>
        <v>2901.2999999999997</v>
      </c>
    </row>
    <row r="221" spans="1:6" ht="80.25" customHeight="1" x14ac:dyDescent="0.25">
      <c r="A221" s="88" t="s">
        <v>86</v>
      </c>
      <c r="B221" s="75" t="s">
        <v>40</v>
      </c>
      <c r="C221" s="90" t="s">
        <v>131</v>
      </c>
      <c r="D221" s="91">
        <v>100</v>
      </c>
      <c r="E221" s="40">
        <f>1945.6+940</f>
        <v>2885.6</v>
      </c>
    </row>
    <row r="222" spans="1:6" ht="31.5" x14ac:dyDescent="0.25">
      <c r="A222" s="17" t="s">
        <v>133</v>
      </c>
      <c r="B222" s="75" t="s">
        <v>40</v>
      </c>
      <c r="C222" s="90" t="s">
        <v>131</v>
      </c>
      <c r="D222" s="91">
        <v>200</v>
      </c>
      <c r="E222" s="40">
        <v>15.7</v>
      </c>
    </row>
    <row r="223" spans="1:6" ht="31.5" hidden="1" x14ac:dyDescent="0.25">
      <c r="A223" s="17" t="s">
        <v>66</v>
      </c>
      <c r="B223" s="75">
        <v>927</v>
      </c>
      <c r="C223" s="90" t="s">
        <v>131</v>
      </c>
      <c r="D223" s="76">
        <v>300</v>
      </c>
      <c r="E223" s="40"/>
    </row>
    <row r="224" spans="1:6" s="87" customFormat="1" ht="31.5" x14ac:dyDescent="0.25">
      <c r="A224" s="17" t="s">
        <v>618</v>
      </c>
      <c r="B224" s="75">
        <v>927</v>
      </c>
      <c r="C224" s="90" t="s">
        <v>675</v>
      </c>
      <c r="D224" s="20"/>
      <c r="E224" s="40">
        <f>E225</f>
        <v>538.70000000000005</v>
      </c>
      <c r="F224" s="125"/>
    </row>
    <row r="225" spans="1:6" s="87" customFormat="1" ht="31.5" x14ac:dyDescent="0.25">
      <c r="A225" s="17" t="s">
        <v>133</v>
      </c>
      <c r="B225" s="75">
        <v>927</v>
      </c>
      <c r="C225" s="90" t="s">
        <v>675</v>
      </c>
      <c r="D225" s="91">
        <v>200</v>
      </c>
      <c r="E225" s="40">
        <v>538.70000000000005</v>
      </c>
      <c r="F225" s="125"/>
    </row>
    <row r="226" spans="1:6" ht="6.95" customHeight="1" x14ac:dyDescent="0.25">
      <c r="A226" s="17"/>
      <c r="B226" s="75"/>
      <c r="C226" s="90"/>
      <c r="D226" s="76"/>
      <c r="E226" s="40"/>
    </row>
    <row r="227" spans="1:6" ht="63" x14ac:dyDescent="0.25">
      <c r="A227" s="114" t="s">
        <v>444</v>
      </c>
      <c r="B227" s="132" t="s">
        <v>41</v>
      </c>
      <c r="C227" s="110"/>
      <c r="D227" s="111"/>
      <c r="E227" s="113">
        <f>E229+E237+E334+E354+E406</f>
        <v>491481.10000000003</v>
      </c>
    </row>
    <row r="228" spans="1:6" s="20" customFormat="1" ht="6.95" customHeight="1" x14ac:dyDescent="0.25">
      <c r="A228" s="9"/>
      <c r="B228" s="134"/>
      <c r="C228" s="10"/>
      <c r="D228" s="11"/>
      <c r="E228" s="38"/>
      <c r="F228" s="127"/>
    </row>
    <row r="229" spans="1:6" s="20" customFormat="1" ht="47.25" hidden="1" x14ac:dyDescent="0.25">
      <c r="A229" s="102" t="s">
        <v>445</v>
      </c>
      <c r="B229" s="134" t="s">
        <v>41</v>
      </c>
      <c r="C229" s="12" t="s">
        <v>164</v>
      </c>
      <c r="D229" s="66"/>
      <c r="E229" s="38">
        <f>E230+E234</f>
        <v>0</v>
      </c>
      <c r="F229" s="127"/>
    </row>
    <row r="230" spans="1:6" s="20" customFormat="1" ht="31.5" hidden="1" x14ac:dyDescent="0.25">
      <c r="A230" s="88" t="s">
        <v>111</v>
      </c>
      <c r="B230" s="75" t="s">
        <v>41</v>
      </c>
      <c r="C230" s="90" t="s">
        <v>165</v>
      </c>
      <c r="D230" s="90"/>
      <c r="E230" s="40">
        <f>E231</f>
        <v>0</v>
      </c>
      <c r="F230" s="127"/>
    </row>
    <row r="231" spans="1:6" s="20" customFormat="1" ht="15.75" hidden="1" x14ac:dyDescent="0.25">
      <c r="A231" s="88" t="s">
        <v>291</v>
      </c>
      <c r="B231" s="75" t="s">
        <v>41</v>
      </c>
      <c r="C231" s="90" t="s">
        <v>442</v>
      </c>
      <c r="D231" s="90"/>
      <c r="E231" s="40">
        <f>E232+E233</f>
        <v>0</v>
      </c>
      <c r="F231" s="127"/>
    </row>
    <row r="232" spans="1:6" s="20" customFormat="1" ht="47.25" hidden="1" x14ac:dyDescent="0.25">
      <c r="A232" s="17" t="s">
        <v>43</v>
      </c>
      <c r="B232" s="75" t="s">
        <v>41</v>
      </c>
      <c r="C232" s="90" t="s">
        <v>442</v>
      </c>
      <c r="D232" s="91">
        <v>400</v>
      </c>
      <c r="E232" s="40"/>
      <c r="F232" s="127"/>
    </row>
    <row r="233" spans="1:6" s="20" customFormat="1" ht="15.75" hidden="1" x14ac:dyDescent="0.25">
      <c r="A233" s="16" t="s">
        <v>25</v>
      </c>
      <c r="B233" s="75" t="s">
        <v>41</v>
      </c>
      <c r="C233" s="90" t="s">
        <v>442</v>
      </c>
      <c r="D233" s="91">
        <v>800</v>
      </c>
      <c r="E233" s="40"/>
      <c r="F233" s="127"/>
    </row>
    <row r="234" spans="1:6" s="20" customFormat="1" ht="31.5" hidden="1" x14ac:dyDescent="0.25">
      <c r="A234" s="88" t="s">
        <v>96</v>
      </c>
      <c r="B234" s="75" t="s">
        <v>41</v>
      </c>
      <c r="C234" s="90" t="s">
        <v>166</v>
      </c>
      <c r="D234" s="90"/>
      <c r="E234" s="40">
        <f>E235</f>
        <v>0</v>
      </c>
      <c r="F234" s="127"/>
    </row>
    <row r="235" spans="1:6" s="20" customFormat="1" ht="15.75" hidden="1" x14ac:dyDescent="0.25">
      <c r="A235" s="88" t="s">
        <v>291</v>
      </c>
      <c r="B235" s="75" t="s">
        <v>41</v>
      </c>
      <c r="C235" s="90" t="s">
        <v>358</v>
      </c>
      <c r="D235" s="90"/>
      <c r="E235" s="40">
        <f>E236</f>
        <v>0</v>
      </c>
      <c r="F235" s="127"/>
    </row>
    <row r="236" spans="1:6" s="20" customFormat="1" ht="47.25" hidden="1" x14ac:dyDescent="0.25">
      <c r="A236" s="17" t="s">
        <v>43</v>
      </c>
      <c r="B236" s="75" t="s">
        <v>41</v>
      </c>
      <c r="C236" s="90" t="s">
        <v>358</v>
      </c>
      <c r="D236" s="91">
        <v>400</v>
      </c>
      <c r="E236" s="40"/>
      <c r="F236" s="127"/>
    </row>
    <row r="237" spans="1:6" s="20" customFormat="1" ht="63" x14ac:dyDescent="0.25">
      <c r="A237" s="13" t="s">
        <v>446</v>
      </c>
      <c r="B237" s="134" t="s">
        <v>41</v>
      </c>
      <c r="C237" s="12" t="s">
        <v>271</v>
      </c>
      <c r="D237" s="90"/>
      <c r="E237" s="38">
        <f>E238+E286+E307+E321+E326</f>
        <v>369829.7</v>
      </c>
      <c r="F237" s="127"/>
    </row>
    <row r="238" spans="1:6" s="20" customFormat="1" ht="47.25" x14ac:dyDescent="0.25">
      <c r="A238" s="29" t="s">
        <v>447</v>
      </c>
      <c r="B238" s="137" t="s">
        <v>41</v>
      </c>
      <c r="C238" s="37" t="s">
        <v>272</v>
      </c>
      <c r="D238" s="66"/>
      <c r="E238" s="39">
        <f>E239+E254+E270+E267+E280</f>
        <v>99128.700000000012</v>
      </c>
      <c r="F238" s="127"/>
    </row>
    <row r="239" spans="1:6" s="20" customFormat="1" ht="47.25" hidden="1" x14ac:dyDescent="0.25">
      <c r="A239" s="88" t="s">
        <v>77</v>
      </c>
      <c r="B239" s="75" t="s">
        <v>41</v>
      </c>
      <c r="C239" s="90" t="s">
        <v>277</v>
      </c>
      <c r="D239" s="66"/>
      <c r="E239" s="40">
        <f>E240+E245+E248+E250+E252</f>
        <v>0</v>
      </c>
      <c r="F239" s="127"/>
    </row>
    <row r="240" spans="1:6" s="20" customFormat="1" ht="15.75" hidden="1" x14ac:dyDescent="0.25">
      <c r="A240" s="16" t="s">
        <v>291</v>
      </c>
      <c r="B240" s="75" t="s">
        <v>41</v>
      </c>
      <c r="C240" s="90" t="s">
        <v>303</v>
      </c>
      <c r="D240" s="66"/>
      <c r="E240" s="40">
        <f>E241+E242+E243+E244</f>
        <v>0</v>
      </c>
      <c r="F240" s="127"/>
    </row>
    <row r="241" spans="1:6" s="20" customFormat="1" ht="31.5" hidden="1" x14ac:dyDescent="0.25">
      <c r="A241" s="17" t="s">
        <v>133</v>
      </c>
      <c r="B241" s="75" t="s">
        <v>41</v>
      </c>
      <c r="C241" s="90" t="s">
        <v>303</v>
      </c>
      <c r="D241" s="91">
        <v>200</v>
      </c>
      <c r="E241" s="40">
        <f>2000-60-1138.5-187.2-614.3</f>
        <v>0</v>
      </c>
      <c r="F241" s="127"/>
    </row>
    <row r="242" spans="1:6" s="20" customFormat="1" ht="47.25" hidden="1" x14ac:dyDescent="0.25">
      <c r="A242" s="17" t="s">
        <v>43</v>
      </c>
      <c r="B242" s="75" t="s">
        <v>41</v>
      </c>
      <c r="C242" s="90" t="s">
        <v>303</v>
      </c>
      <c r="D242" s="91">
        <v>400</v>
      </c>
      <c r="E242" s="40"/>
      <c r="F242" s="127"/>
    </row>
    <row r="243" spans="1:6" s="20" customFormat="1" ht="47.25" hidden="1" x14ac:dyDescent="0.25">
      <c r="A243" s="16" t="s">
        <v>12</v>
      </c>
      <c r="B243" s="75" t="s">
        <v>41</v>
      </c>
      <c r="C243" s="90" t="s">
        <v>303</v>
      </c>
      <c r="D243" s="91">
        <v>600</v>
      </c>
      <c r="E243" s="40"/>
      <c r="F243" s="127"/>
    </row>
    <row r="244" spans="1:6" s="20" customFormat="1" ht="15.75" hidden="1" x14ac:dyDescent="0.25">
      <c r="A244" s="16" t="s">
        <v>25</v>
      </c>
      <c r="B244" s="75" t="s">
        <v>41</v>
      </c>
      <c r="C244" s="90" t="s">
        <v>303</v>
      </c>
      <c r="D244" s="91">
        <v>800</v>
      </c>
      <c r="E244" s="40"/>
      <c r="F244" s="127"/>
    </row>
    <row r="245" spans="1:6" s="20" customFormat="1" ht="31.5" hidden="1" x14ac:dyDescent="0.25">
      <c r="A245" s="103" t="s">
        <v>385</v>
      </c>
      <c r="B245" s="75" t="s">
        <v>41</v>
      </c>
      <c r="C245" s="90" t="s">
        <v>386</v>
      </c>
      <c r="D245" s="91"/>
      <c r="E245" s="40">
        <f>E246+E247</f>
        <v>0</v>
      </c>
      <c r="F245" s="127"/>
    </row>
    <row r="246" spans="1:6" s="20" customFormat="1" ht="31.5" hidden="1" x14ac:dyDescent="0.25">
      <c r="A246" s="17" t="s">
        <v>133</v>
      </c>
      <c r="B246" s="75" t="s">
        <v>41</v>
      </c>
      <c r="C246" s="90" t="s">
        <v>386</v>
      </c>
      <c r="D246" s="91">
        <v>200</v>
      </c>
      <c r="E246" s="40"/>
      <c r="F246" s="127"/>
    </row>
    <row r="247" spans="1:6" s="20" customFormat="1" ht="47.25" hidden="1" x14ac:dyDescent="0.25">
      <c r="A247" s="16" t="s">
        <v>12</v>
      </c>
      <c r="B247" s="75" t="s">
        <v>41</v>
      </c>
      <c r="C247" s="90" t="s">
        <v>386</v>
      </c>
      <c r="D247" s="91">
        <v>600</v>
      </c>
      <c r="E247" s="40"/>
      <c r="F247" s="127"/>
    </row>
    <row r="248" spans="1:6" s="20" customFormat="1" ht="141.75" hidden="1" x14ac:dyDescent="0.25">
      <c r="A248" s="16" t="s">
        <v>121</v>
      </c>
      <c r="B248" s="138">
        <v>928</v>
      </c>
      <c r="C248" s="90" t="s">
        <v>319</v>
      </c>
      <c r="D248" s="91"/>
      <c r="E248" s="40">
        <f>E249</f>
        <v>0</v>
      </c>
      <c r="F248" s="127"/>
    </row>
    <row r="249" spans="1:6" s="20" customFormat="1" ht="31.5" hidden="1" x14ac:dyDescent="0.25">
      <c r="A249" s="17" t="s">
        <v>133</v>
      </c>
      <c r="B249" s="75" t="s">
        <v>41</v>
      </c>
      <c r="C249" s="90" t="s">
        <v>319</v>
      </c>
      <c r="D249" s="91">
        <v>200</v>
      </c>
      <c r="E249" s="40"/>
      <c r="F249" s="127"/>
    </row>
    <row r="250" spans="1:6" s="20" customFormat="1" ht="47.25" hidden="1" x14ac:dyDescent="0.25">
      <c r="A250" s="17" t="s">
        <v>470</v>
      </c>
      <c r="B250" s="75">
        <v>928</v>
      </c>
      <c r="C250" s="90" t="s">
        <v>360</v>
      </c>
      <c r="D250" s="91"/>
      <c r="E250" s="40">
        <f>E251</f>
        <v>0</v>
      </c>
      <c r="F250" s="127"/>
    </row>
    <row r="251" spans="1:6" s="20" customFormat="1" ht="31.5" hidden="1" x14ac:dyDescent="0.25">
      <c r="A251" s="17" t="s">
        <v>133</v>
      </c>
      <c r="B251" s="75">
        <v>928</v>
      </c>
      <c r="C251" s="90" t="s">
        <v>360</v>
      </c>
      <c r="D251" s="91">
        <v>200</v>
      </c>
      <c r="E251" s="40"/>
      <c r="F251" s="127"/>
    </row>
    <row r="252" spans="1:6" s="20" customFormat="1" ht="31.5" hidden="1" x14ac:dyDescent="0.25">
      <c r="A252" s="84" t="s">
        <v>392</v>
      </c>
      <c r="B252" s="75" t="s">
        <v>41</v>
      </c>
      <c r="C252" s="90" t="s">
        <v>391</v>
      </c>
      <c r="D252" s="91"/>
      <c r="E252" s="40">
        <f>E253</f>
        <v>0</v>
      </c>
      <c r="F252" s="127"/>
    </row>
    <row r="253" spans="1:6" s="20" customFormat="1" ht="31.5" hidden="1" x14ac:dyDescent="0.25">
      <c r="A253" s="17" t="s">
        <v>133</v>
      </c>
      <c r="B253" s="75" t="s">
        <v>41</v>
      </c>
      <c r="C253" s="90" t="s">
        <v>391</v>
      </c>
      <c r="D253" s="91">
        <v>200</v>
      </c>
      <c r="E253" s="40"/>
      <c r="F253" s="127"/>
    </row>
    <row r="254" spans="1:6" s="20" customFormat="1" ht="31.5" x14ac:dyDescent="0.25">
      <c r="A254" s="88" t="s">
        <v>78</v>
      </c>
      <c r="B254" s="75" t="s">
        <v>41</v>
      </c>
      <c r="C254" s="90" t="s">
        <v>278</v>
      </c>
      <c r="D254" s="59"/>
      <c r="E254" s="40">
        <f>E255+E257+E263+E265</f>
        <v>46875.4</v>
      </c>
      <c r="F254" s="127"/>
    </row>
    <row r="255" spans="1:6" s="20" customFormat="1" ht="141.75" x14ac:dyDescent="0.25">
      <c r="A255" s="104" t="s">
        <v>121</v>
      </c>
      <c r="B255" s="75" t="s">
        <v>41</v>
      </c>
      <c r="C255" s="90" t="s">
        <v>387</v>
      </c>
      <c r="D255" s="91"/>
      <c r="E255" s="40">
        <f>E256</f>
        <v>2613.6000000000004</v>
      </c>
      <c r="F255" s="127"/>
    </row>
    <row r="256" spans="1:6" s="20" customFormat="1" ht="31.5" x14ac:dyDescent="0.25">
      <c r="A256" s="17" t="s">
        <v>133</v>
      </c>
      <c r="B256" s="75" t="s">
        <v>41</v>
      </c>
      <c r="C256" s="90" t="s">
        <v>387</v>
      </c>
      <c r="D256" s="91">
        <v>200</v>
      </c>
      <c r="E256" s="40">
        <f>1742.4+871.2</f>
        <v>2613.6000000000004</v>
      </c>
      <c r="F256" s="127"/>
    </row>
    <row r="257" spans="1:6" s="20" customFormat="1" ht="15.75" x14ac:dyDescent="0.25">
      <c r="A257" s="16" t="s">
        <v>291</v>
      </c>
      <c r="B257" s="75" t="s">
        <v>41</v>
      </c>
      <c r="C257" s="90" t="s">
        <v>304</v>
      </c>
      <c r="D257" s="59"/>
      <c r="E257" s="40">
        <f>E258+E259+E260</f>
        <v>246.3</v>
      </c>
      <c r="F257" s="127"/>
    </row>
    <row r="258" spans="1:6" s="20" customFormat="1" ht="31.5" hidden="1" x14ac:dyDescent="0.25">
      <c r="A258" s="17" t="s">
        <v>133</v>
      </c>
      <c r="B258" s="75" t="s">
        <v>41</v>
      </c>
      <c r="C258" s="90" t="s">
        <v>304</v>
      </c>
      <c r="D258" s="91">
        <v>200</v>
      </c>
      <c r="E258" s="40">
        <f>22.4-22.4</f>
        <v>0</v>
      </c>
      <c r="F258" s="127"/>
    </row>
    <row r="259" spans="1:6" s="20" customFormat="1" ht="47.25" x14ac:dyDescent="0.25">
      <c r="A259" s="17" t="s">
        <v>43</v>
      </c>
      <c r="B259" s="75" t="s">
        <v>41</v>
      </c>
      <c r="C259" s="90" t="s">
        <v>304</v>
      </c>
      <c r="D259" s="91">
        <v>400</v>
      </c>
      <c r="E259" s="40">
        <v>63.8</v>
      </c>
      <c r="F259" s="127"/>
    </row>
    <row r="260" spans="1:6" s="20" customFormat="1" ht="15.75" x14ac:dyDescent="0.25">
      <c r="A260" s="16" t="s">
        <v>25</v>
      </c>
      <c r="B260" s="75">
        <v>928</v>
      </c>
      <c r="C260" s="90" t="s">
        <v>304</v>
      </c>
      <c r="D260" s="91">
        <v>800</v>
      </c>
      <c r="E260" s="40">
        <v>182.5</v>
      </c>
      <c r="F260" s="127"/>
    </row>
    <row r="261" spans="1:6" s="20" customFormat="1" ht="141.75" hidden="1" x14ac:dyDescent="0.25">
      <c r="A261" s="105" t="s">
        <v>121</v>
      </c>
      <c r="B261" s="75" t="s">
        <v>41</v>
      </c>
      <c r="C261" s="90" t="s">
        <v>388</v>
      </c>
      <c r="D261" s="91"/>
      <c r="E261" s="40">
        <f>E262</f>
        <v>0</v>
      </c>
      <c r="F261" s="127"/>
    </row>
    <row r="262" spans="1:6" s="20" customFormat="1" ht="31.5" hidden="1" x14ac:dyDescent="0.25">
      <c r="A262" s="17" t="s">
        <v>133</v>
      </c>
      <c r="B262" s="75" t="s">
        <v>41</v>
      </c>
      <c r="C262" s="90" t="s">
        <v>388</v>
      </c>
      <c r="D262" s="91">
        <v>200</v>
      </c>
      <c r="E262" s="40"/>
      <c r="F262" s="127"/>
    </row>
    <row r="263" spans="1:6" s="20" customFormat="1" ht="31.5" hidden="1" x14ac:dyDescent="0.25">
      <c r="A263" s="16" t="s">
        <v>394</v>
      </c>
      <c r="B263" s="75" t="s">
        <v>41</v>
      </c>
      <c r="C263" s="90" t="s">
        <v>393</v>
      </c>
      <c r="D263" s="91"/>
      <c r="E263" s="40">
        <f>E264</f>
        <v>0</v>
      </c>
      <c r="F263" s="127"/>
    </row>
    <row r="264" spans="1:6" s="20" customFormat="1" ht="31.5" hidden="1" x14ac:dyDescent="0.25">
      <c r="A264" s="17" t="s">
        <v>133</v>
      </c>
      <c r="B264" s="75" t="s">
        <v>41</v>
      </c>
      <c r="C264" s="90" t="s">
        <v>393</v>
      </c>
      <c r="D264" s="91">
        <v>200</v>
      </c>
      <c r="E264" s="40">
        <f>22.4-22.4</f>
        <v>0</v>
      </c>
      <c r="F264" s="127"/>
    </row>
    <row r="265" spans="1:6" s="20" customFormat="1" ht="47.25" x14ac:dyDescent="0.25">
      <c r="A265" s="17" t="s">
        <v>609</v>
      </c>
      <c r="B265" s="75">
        <v>928</v>
      </c>
      <c r="C265" s="90" t="s">
        <v>608</v>
      </c>
      <c r="D265" s="91"/>
      <c r="E265" s="40">
        <f>E266</f>
        <v>44015.5</v>
      </c>
      <c r="F265" s="127"/>
    </row>
    <row r="266" spans="1:6" s="20" customFormat="1" ht="31.5" x14ac:dyDescent="0.25">
      <c r="A266" s="17" t="s">
        <v>133</v>
      </c>
      <c r="B266" s="75">
        <v>928</v>
      </c>
      <c r="C266" s="90" t="s">
        <v>608</v>
      </c>
      <c r="D266" s="91">
        <v>200</v>
      </c>
      <c r="E266" s="40">
        <v>44015.5</v>
      </c>
      <c r="F266" s="127"/>
    </row>
    <row r="267" spans="1:6" s="20" customFormat="1" ht="31.5" hidden="1" x14ac:dyDescent="0.25">
      <c r="A267" s="80" t="s">
        <v>413</v>
      </c>
      <c r="B267" s="75" t="s">
        <v>41</v>
      </c>
      <c r="C267" s="90" t="s">
        <v>414</v>
      </c>
      <c r="D267" s="91"/>
      <c r="E267" s="40">
        <f>E268</f>
        <v>0</v>
      </c>
      <c r="F267" s="127"/>
    </row>
    <row r="268" spans="1:6" s="20" customFormat="1" ht="15.75" hidden="1" x14ac:dyDescent="0.25">
      <c r="A268" s="16" t="s">
        <v>291</v>
      </c>
      <c r="B268" s="75" t="s">
        <v>41</v>
      </c>
      <c r="C268" s="90" t="s">
        <v>415</v>
      </c>
      <c r="D268" s="91"/>
      <c r="E268" s="40">
        <f>E269</f>
        <v>0</v>
      </c>
      <c r="F268" s="127"/>
    </row>
    <row r="269" spans="1:6" s="20" customFormat="1" ht="31.5" hidden="1" x14ac:dyDescent="0.25">
      <c r="A269" s="17" t="s">
        <v>133</v>
      </c>
      <c r="B269" s="75" t="s">
        <v>41</v>
      </c>
      <c r="C269" s="90" t="s">
        <v>415</v>
      </c>
      <c r="D269" s="91">
        <v>200</v>
      </c>
      <c r="E269" s="40">
        <f>0</f>
        <v>0</v>
      </c>
      <c r="F269" s="127"/>
    </row>
    <row r="270" spans="1:6" s="20" customFormat="1" ht="47.25" x14ac:dyDescent="0.25">
      <c r="A270" s="88" t="s">
        <v>79</v>
      </c>
      <c r="B270" s="75" t="s">
        <v>41</v>
      </c>
      <c r="C270" s="90" t="s">
        <v>279</v>
      </c>
      <c r="D270" s="59"/>
      <c r="E270" s="40">
        <f>E271+E273+E278</f>
        <v>21917.800000000003</v>
      </c>
      <c r="F270" s="127"/>
    </row>
    <row r="271" spans="1:6" s="20" customFormat="1" ht="78.75" hidden="1" x14ac:dyDescent="0.25">
      <c r="A271" s="16" t="s">
        <v>327</v>
      </c>
      <c r="B271" s="75" t="s">
        <v>41</v>
      </c>
      <c r="C271" s="90" t="s">
        <v>280</v>
      </c>
      <c r="D271" s="91"/>
      <c r="E271" s="40">
        <f>E272</f>
        <v>0</v>
      </c>
      <c r="F271" s="127"/>
    </row>
    <row r="272" spans="1:6" s="20" customFormat="1" ht="31.5" hidden="1" x14ac:dyDescent="0.25">
      <c r="A272" s="17" t="s">
        <v>133</v>
      </c>
      <c r="B272" s="75" t="s">
        <v>41</v>
      </c>
      <c r="C272" s="90" t="s">
        <v>280</v>
      </c>
      <c r="D272" s="91">
        <v>200</v>
      </c>
      <c r="E272" s="40"/>
      <c r="F272" s="127"/>
    </row>
    <row r="273" spans="1:6" s="20" customFormat="1" ht="15.75" x14ac:dyDescent="0.25">
      <c r="A273" s="16" t="s">
        <v>291</v>
      </c>
      <c r="B273" s="75" t="s">
        <v>41</v>
      </c>
      <c r="C273" s="90" t="s">
        <v>305</v>
      </c>
      <c r="D273" s="59"/>
      <c r="E273" s="40">
        <f>E274+E275+E276+E277</f>
        <v>21817.600000000002</v>
      </c>
      <c r="F273" s="127"/>
    </row>
    <row r="274" spans="1:6" s="20" customFormat="1" ht="81" customHeight="1" x14ac:dyDescent="0.25">
      <c r="A274" s="46" t="s">
        <v>24</v>
      </c>
      <c r="B274" s="75" t="s">
        <v>41</v>
      </c>
      <c r="C274" s="90" t="s">
        <v>305</v>
      </c>
      <c r="D274" s="91">
        <v>100</v>
      </c>
      <c r="E274" s="40">
        <f>19855.9</f>
        <v>19855.900000000001</v>
      </c>
      <c r="F274" s="127"/>
    </row>
    <row r="275" spans="1:6" s="20" customFormat="1" ht="31.5" x14ac:dyDescent="0.25">
      <c r="A275" s="17" t="s">
        <v>133</v>
      </c>
      <c r="B275" s="75" t="s">
        <v>41</v>
      </c>
      <c r="C275" s="90" t="s">
        <v>305</v>
      </c>
      <c r="D275" s="91">
        <v>200</v>
      </c>
      <c r="E275" s="40">
        <v>443.3</v>
      </c>
      <c r="F275" s="127"/>
    </row>
    <row r="276" spans="1:6" s="20" customFormat="1" ht="47.25" x14ac:dyDescent="0.25">
      <c r="A276" s="16" t="s">
        <v>12</v>
      </c>
      <c r="B276" s="75" t="s">
        <v>41</v>
      </c>
      <c r="C276" s="90" t="s">
        <v>305</v>
      </c>
      <c r="D276" s="91">
        <v>600</v>
      </c>
      <c r="E276" s="40">
        <v>1312</v>
      </c>
      <c r="F276" s="127"/>
    </row>
    <row r="277" spans="1:6" s="20" customFormat="1" ht="15.75" x14ac:dyDescent="0.25">
      <c r="A277" s="16" t="s">
        <v>25</v>
      </c>
      <c r="B277" s="75" t="s">
        <v>41</v>
      </c>
      <c r="C277" s="90" t="s">
        <v>305</v>
      </c>
      <c r="D277" s="91">
        <v>800</v>
      </c>
      <c r="E277" s="40">
        <f>15+191.4</f>
        <v>206.4</v>
      </c>
      <c r="F277" s="127"/>
    </row>
    <row r="278" spans="1:6" s="20" customFormat="1" ht="31.5" x14ac:dyDescent="0.25">
      <c r="A278" s="17" t="s">
        <v>618</v>
      </c>
      <c r="B278" s="75" t="s">
        <v>41</v>
      </c>
      <c r="C278" s="90" t="s">
        <v>676</v>
      </c>
      <c r="D278" s="91"/>
      <c r="E278" s="40">
        <f>E279</f>
        <v>100.2</v>
      </c>
      <c r="F278" s="127"/>
    </row>
    <row r="279" spans="1:6" s="20" customFormat="1" ht="31.5" x14ac:dyDescent="0.25">
      <c r="A279" s="17" t="s">
        <v>133</v>
      </c>
      <c r="B279" s="75" t="s">
        <v>41</v>
      </c>
      <c r="C279" s="90" t="s">
        <v>676</v>
      </c>
      <c r="D279" s="91">
        <v>200</v>
      </c>
      <c r="E279" s="40">
        <v>100.2</v>
      </c>
      <c r="F279" s="127"/>
    </row>
    <row r="280" spans="1:6" s="20" customFormat="1" ht="47.25" x14ac:dyDescent="0.25">
      <c r="A280" s="88" t="s">
        <v>37</v>
      </c>
      <c r="B280" s="75" t="s">
        <v>41</v>
      </c>
      <c r="C280" s="90" t="s">
        <v>677</v>
      </c>
      <c r="D280" s="91"/>
      <c r="E280" s="40">
        <f>E281</f>
        <v>30335.5</v>
      </c>
      <c r="F280" s="127"/>
    </row>
    <row r="281" spans="1:6" s="20" customFormat="1" ht="33" customHeight="1" x14ac:dyDescent="0.25">
      <c r="A281" s="88" t="s">
        <v>37</v>
      </c>
      <c r="B281" s="75" t="s">
        <v>41</v>
      </c>
      <c r="C281" s="90" t="s">
        <v>313</v>
      </c>
      <c r="D281" s="61"/>
      <c r="E281" s="40">
        <f>E282+E283+E284+E285</f>
        <v>30335.5</v>
      </c>
      <c r="F281" s="127"/>
    </row>
    <row r="282" spans="1:6" s="20" customFormat="1" ht="80.25" customHeight="1" x14ac:dyDescent="0.25">
      <c r="A282" s="46" t="s">
        <v>24</v>
      </c>
      <c r="B282" s="75" t="s">
        <v>41</v>
      </c>
      <c r="C282" s="90" t="s">
        <v>313</v>
      </c>
      <c r="D282" s="91">
        <v>100</v>
      </c>
      <c r="E282" s="40">
        <f>28701.9</f>
        <v>28701.9</v>
      </c>
      <c r="F282" s="127"/>
    </row>
    <row r="283" spans="1:6" s="20" customFormat="1" ht="31.5" x14ac:dyDescent="0.25">
      <c r="A283" s="17" t="s">
        <v>133</v>
      </c>
      <c r="B283" s="75" t="s">
        <v>41</v>
      </c>
      <c r="C283" s="90" t="s">
        <v>313</v>
      </c>
      <c r="D283" s="91">
        <v>200</v>
      </c>
      <c r="E283" s="40">
        <f>1506.6</f>
        <v>1506.6</v>
      </c>
      <c r="F283" s="127"/>
    </row>
    <row r="284" spans="1:6" s="20" customFormat="1" ht="31.5" x14ac:dyDescent="0.25">
      <c r="A284" s="17" t="s">
        <v>66</v>
      </c>
      <c r="B284" s="75" t="s">
        <v>41</v>
      </c>
      <c r="C284" s="90" t="s">
        <v>313</v>
      </c>
      <c r="D284" s="91">
        <v>300</v>
      </c>
      <c r="E284" s="40">
        <v>1.8</v>
      </c>
      <c r="F284" s="127"/>
    </row>
    <row r="285" spans="1:6" s="20" customFormat="1" ht="15.75" x14ac:dyDescent="0.25">
      <c r="A285" s="16" t="s">
        <v>25</v>
      </c>
      <c r="B285" s="75" t="s">
        <v>41</v>
      </c>
      <c r="C285" s="90" t="s">
        <v>313</v>
      </c>
      <c r="D285" s="91">
        <v>800</v>
      </c>
      <c r="E285" s="40">
        <f>100.2+25</f>
        <v>125.2</v>
      </c>
      <c r="F285" s="127"/>
    </row>
    <row r="286" spans="1:6" s="20" customFormat="1" ht="31.5" x14ac:dyDescent="0.25">
      <c r="A286" s="29" t="s">
        <v>471</v>
      </c>
      <c r="B286" s="137" t="s">
        <v>41</v>
      </c>
      <c r="C286" s="37" t="s">
        <v>281</v>
      </c>
      <c r="D286" s="59"/>
      <c r="E286" s="39">
        <f>E287+E296+E304</f>
        <v>254283.09999999998</v>
      </c>
      <c r="F286" s="127"/>
    </row>
    <row r="287" spans="1:6" s="20" customFormat="1" ht="47.25" x14ac:dyDescent="0.25">
      <c r="A287" s="88" t="s">
        <v>314</v>
      </c>
      <c r="B287" s="75" t="s">
        <v>41</v>
      </c>
      <c r="C287" s="90" t="s">
        <v>282</v>
      </c>
      <c r="D287" s="61"/>
      <c r="E287" s="40">
        <f>E288+E292+E294</f>
        <v>253766.8</v>
      </c>
      <c r="F287" s="127"/>
    </row>
    <row r="288" spans="1:6" s="20" customFormat="1" ht="15.75" x14ac:dyDescent="0.25">
      <c r="A288" s="16" t="s">
        <v>291</v>
      </c>
      <c r="B288" s="75" t="s">
        <v>41</v>
      </c>
      <c r="C288" s="90" t="s">
        <v>306</v>
      </c>
      <c r="D288" s="61"/>
      <c r="E288" s="40">
        <f>E289+E290+E291</f>
        <v>184402.9</v>
      </c>
      <c r="F288" s="127"/>
    </row>
    <row r="289" spans="1:6" s="20" customFormat="1" ht="31.5" x14ac:dyDescent="0.25">
      <c r="A289" s="17" t="s">
        <v>133</v>
      </c>
      <c r="B289" s="75" t="s">
        <v>41</v>
      </c>
      <c r="C289" s="90" t="s">
        <v>306</v>
      </c>
      <c r="D289" s="91">
        <v>200</v>
      </c>
      <c r="E289" s="40">
        <f>1543.8</f>
        <v>1543.8</v>
      </c>
      <c r="F289" s="127"/>
    </row>
    <row r="290" spans="1:6" s="20" customFormat="1" ht="47.25" x14ac:dyDescent="0.25">
      <c r="A290" s="16" t="s">
        <v>12</v>
      </c>
      <c r="B290" s="75" t="s">
        <v>41</v>
      </c>
      <c r="C290" s="90" t="s">
        <v>306</v>
      </c>
      <c r="D290" s="91">
        <v>600</v>
      </c>
      <c r="E290" s="40">
        <v>182186.2</v>
      </c>
      <c r="F290" s="127"/>
    </row>
    <row r="291" spans="1:6" s="20" customFormat="1" ht="15.75" x14ac:dyDescent="0.25">
      <c r="A291" s="16" t="s">
        <v>25</v>
      </c>
      <c r="B291" s="75" t="s">
        <v>41</v>
      </c>
      <c r="C291" s="90" t="s">
        <v>306</v>
      </c>
      <c r="D291" s="91">
        <v>800</v>
      </c>
      <c r="E291" s="40">
        <v>672.9</v>
      </c>
      <c r="F291" s="127"/>
    </row>
    <row r="292" spans="1:6" s="20" customFormat="1" ht="31.5" x14ac:dyDescent="0.25">
      <c r="A292" s="16" t="s">
        <v>119</v>
      </c>
      <c r="B292" s="75" t="s">
        <v>41</v>
      </c>
      <c r="C292" s="90" t="s">
        <v>318</v>
      </c>
      <c r="D292" s="91"/>
      <c r="E292" s="40">
        <f>E293</f>
        <v>44245.4</v>
      </c>
      <c r="F292" s="127"/>
    </row>
    <row r="293" spans="1:6" s="20" customFormat="1" ht="47.25" x14ac:dyDescent="0.25">
      <c r="A293" s="16" t="s">
        <v>12</v>
      </c>
      <c r="B293" s="75" t="s">
        <v>41</v>
      </c>
      <c r="C293" s="90" t="s">
        <v>318</v>
      </c>
      <c r="D293" s="91">
        <v>600</v>
      </c>
      <c r="E293" s="40">
        <v>44245.4</v>
      </c>
      <c r="F293" s="127"/>
    </row>
    <row r="294" spans="1:6" s="20" customFormat="1" ht="31.5" x14ac:dyDescent="0.25">
      <c r="A294" s="17" t="s">
        <v>618</v>
      </c>
      <c r="B294" s="75" t="s">
        <v>41</v>
      </c>
      <c r="C294" s="90" t="s">
        <v>702</v>
      </c>
      <c r="D294" s="91"/>
      <c r="E294" s="40">
        <f>E295</f>
        <v>25118.5</v>
      </c>
      <c r="F294" s="127"/>
    </row>
    <row r="295" spans="1:6" s="20" customFormat="1" ht="47.25" x14ac:dyDescent="0.25">
      <c r="A295" s="16" t="s">
        <v>12</v>
      </c>
      <c r="B295" s="75" t="s">
        <v>41</v>
      </c>
      <c r="C295" s="90" t="s">
        <v>702</v>
      </c>
      <c r="D295" s="91">
        <v>600</v>
      </c>
      <c r="E295" s="40">
        <v>25118.5</v>
      </c>
      <c r="F295" s="127"/>
    </row>
    <row r="296" spans="1:6" s="20" customFormat="1" ht="47.25" x14ac:dyDescent="0.25">
      <c r="A296" s="16" t="s">
        <v>524</v>
      </c>
      <c r="B296" s="75" t="s">
        <v>41</v>
      </c>
      <c r="C296" s="90" t="s">
        <v>525</v>
      </c>
      <c r="D296" s="91"/>
      <c r="E296" s="40">
        <f>E299+E301</f>
        <v>500</v>
      </c>
      <c r="F296" s="127"/>
    </row>
    <row r="297" spans="1:6" s="20" customFormat="1" ht="17.25" hidden="1" customHeight="1" x14ac:dyDescent="0.25">
      <c r="A297" s="16" t="s">
        <v>291</v>
      </c>
      <c r="B297" s="75" t="s">
        <v>41</v>
      </c>
      <c r="C297" s="90" t="s">
        <v>526</v>
      </c>
      <c r="D297" s="59"/>
      <c r="E297" s="40">
        <f>E298</f>
        <v>0</v>
      </c>
      <c r="F297" s="127"/>
    </row>
    <row r="298" spans="1:6" s="20" customFormat="1" ht="31.5" hidden="1" x14ac:dyDescent="0.25">
      <c r="A298" s="17" t="s">
        <v>133</v>
      </c>
      <c r="B298" s="75" t="s">
        <v>41</v>
      </c>
      <c r="C298" s="90" t="s">
        <v>526</v>
      </c>
      <c r="D298" s="91">
        <v>200</v>
      </c>
      <c r="E298" s="40">
        <f>195-195</f>
        <v>0</v>
      </c>
      <c r="F298" s="127"/>
    </row>
    <row r="299" spans="1:6" s="20" customFormat="1" ht="94.5" x14ac:dyDescent="0.25">
      <c r="A299" s="16" t="s">
        <v>643</v>
      </c>
      <c r="B299" s="75">
        <v>928</v>
      </c>
      <c r="C299" s="90" t="s">
        <v>642</v>
      </c>
      <c r="D299" s="91"/>
      <c r="E299" s="40">
        <f>E300</f>
        <v>5</v>
      </c>
      <c r="F299" s="127"/>
    </row>
    <row r="300" spans="1:6" s="20" customFormat="1" ht="47.25" x14ac:dyDescent="0.25">
      <c r="A300" s="16" t="s">
        <v>12</v>
      </c>
      <c r="B300" s="75">
        <v>928</v>
      </c>
      <c r="C300" s="90" t="s">
        <v>642</v>
      </c>
      <c r="D300" s="91">
        <v>600</v>
      </c>
      <c r="E300" s="40">
        <v>5</v>
      </c>
      <c r="F300" s="127"/>
    </row>
    <row r="301" spans="1:6" s="20" customFormat="1" ht="47.25" x14ac:dyDescent="0.25">
      <c r="A301" s="17" t="s">
        <v>611</v>
      </c>
      <c r="B301" s="75">
        <v>928</v>
      </c>
      <c r="C301" s="90" t="s">
        <v>610</v>
      </c>
      <c r="D301" s="91"/>
      <c r="E301" s="40">
        <f>E302+E303</f>
        <v>495</v>
      </c>
      <c r="F301" s="127"/>
    </row>
    <row r="302" spans="1:6" s="20" customFormat="1" ht="31.5" hidden="1" x14ac:dyDescent="0.25">
      <c r="A302" s="17" t="s">
        <v>133</v>
      </c>
      <c r="B302" s="75">
        <v>928</v>
      </c>
      <c r="C302" s="90" t="s">
        <v>610</v>
      </c>
      <c r="D302" s="91">
        <v>200</v>
      </c>
      <c r="E302" s="40">
        <f>495-495</f>
        <v>0</v>
      </c>
      <c r="F302" s="127"/>
    </row>
    <row r="303" spans="1:6" s="20" customFormat="1" ht="47.25" x14ac:dyDescent="0.25">
      <c r="A303" s="16" t="s">
        <v>12</v>
      </c>
      <c r="B303" s="75">
        <v>928</v>
      </c>
      <c r="C303" s="90" t="s">
        <v>610</v>
      </c>
      <c r="D303" s="91">
        <v>600</v>
      </c>
      <c r="E303" s="40">
        <f>495</f>
        <v>495</v>
      </c>
      <c r="F303" s="127"/>
    </row>
    <row r="304" spans="1:6" s="20" customFormat="1" ht="47.25" x14ac:dyDescent="0.25">
      <c r="A304" s="88" t="s">
        <v>80</v>
      </c>
      <c r="B304" s="75" t="s">
        <v>41</v>
      </c>
      <c r="C304" s="90" t="s">
        <v>283</v>
      </c>
      <c r="D304" s="61"/>
      <c r="E304" s="40">
        <f>E305+E306</f>
        <v>16.299999999999997</v>
      </c>
      <c r="F304" s="127"/>
    </row>
    <row r="305" spans="1:6" s="20" customFormat="1" ht="31.5" x14ac:dyDescent="0.25">
      <c r="A305" s="17" t="s">
        <v>133</v>
      </c>
      <c r="B305" s="75" t="s">
        <v>41</v>
      </c>
      <c r="C305" s="90" t="s">
        <v>283</v>
      </c>
      <c r="D305" s="91">
        <v>200</v>
      </c>
      <c r="E305" s="40">
        <f>100-83.7</f>
        <v>16.299999999999997</v>
      </c>
      <c r="F305" s="127"/>
    </row>
    <row r="306" spans="1:6" s="20" customFormat="1" ht="15.75" hidden="1" x14ac:dyDescent="0.25">
      <c r="A306" s="16" t="s">
        <v>25</v>
      </c>
      <c r="B306" s="75" t="s">
        <v>41</v>
      </c>
      <c r="C306" s="90" t="s">
        <v>283</v>
      </c>
      <c r="D306" s="91">
        <v>800</v>
      </c>
      <c r="E306" s="40"/>
      <c r="F306" s="127"/>
    </row>
    <row r="307" spans="1:6" s="20" customFormat="1" ht="31.5" x14ac:dyDescent="0.25">
      <c r="A307" s="29" t="s">
        <v>472</v>
      </c>
      <c r="B307" s="137" t="s">
        <v>41</v>
      </c>
      <c r="C307" s="37" t="s">
        <v>290</v>
      </c>
      <c r="D307" s="91"/>
      <c r="E307" s="39">
        <f>E308+E315+E317+E319</f>
        <v>9325.9</v>
      </c>
      <c r="F307" s="127"/>
    </row>
    <row r="308" spans="1:6" s="20" customFormat="1" ht="31.5" x14ac:dyDescent="0.25">
      <c r="A308" s="16" t="s">
        <v>316</v>
      </c>
      <c r="B308" s="75" t="s">
        <v>41</v>
      </c>
      <c r="C308" s="90" t="s">
        <v>284</v>
      </c>
      <c r="D308" s="91"/>
      <c r="E308" s="40">
        <f>E309+E313</f>
        <v>9325.9</v>
      </c>
      <c r="F308" s="127"/>
    </row>
    <row r="309" spans="1:6" s="20" customFormat="1" ht="15.75" x14ac:dyDescent="0.25">
      <c r="A309" s="16" t="s">
        <v>291</v>
      </c>
      <c r="B309" s="75" t="s">
        <v>41</v>
      </c>
      <c r="C309" s="90" t="s">
        <v>708</v>
      </c>
      <c r="D309" s="91"/>
      <c r="E309" s="40">
        <f>E310+E311</f>
        <v>9206.6</v>
      </c>
      <c r="F309" s="127"/>
    </row>
    <row r="310" spans="1:6" s="20" customFormat="1" ht="31.5" hidden="1" x14ac:dyDescent="0.25">
      <c r="A310" s="17" t="s">
        <v>133</v>
      </c>
      <c r="B310" s="75" t="s">
        <v>41</v>
      </c>
      <c r="C310" s="90" t="s">
        <v>708</v>
      </c>
      <c r="D310" s="91">
        <v>200</v>
      </c>
      <c r="E310" s="40"/>
      <c r="F310" s="127"/>
    </row>
    <row r="311" spans="1:6" s="20" customFormat="1" ht="47.25" x14ac:dyDescent="0.25">
      <c r="A311" s="16" t="s">
        <v>12</v>
      </c>
      <c r="B311" s="75" t="s">
        <v>41</v>
      </c>
      <c r="C311" s="90" t="s">
        <v>708</v>
      </c>
      <c r="D311" s="91">
        <v>600</v>
      </c>
      <c r="E311" s="40">
        <v>9206.6</v>
      </c>
      <c r="F311" s="127"/>
    </row>
    <row r="312" spans="1:6" s="20" customFormat="1" ht="15.75" hidden="1" x14ac:dyDescent="0.25">
      <c r="A312" s="16" t="s">
        <v>25</v>
      </c>
      <c r="B312" s="75" t="s">
        <v>41</v>
      </c>
      <c r="C312" s="90" t="s">
        <v>284</v>
      </c>
      <c r="D312" s="91">
        <v>800</v>
      </c>
      <c r="E312" s="40"/>
      <c r="F312" s="127"/>
    </row>
    <row r="313" spans="1:6" s="20" customFormat="1" ht="31.5" x14ac:dyDescent="0.25">
      <c r="A313" s="17" t="s">
        <v>618</v>
      </c>
      <c r="B313" s="75" t="s">
        <v>41</v>
      </c>
      <c r="C313" s="90" t="s">
        <v>678</v>
      </c>
      <c r="D313" s="91"/>
      <c r="E313" s="40">
        <f>E314</f>
        <v>119.3</v>
      </c>
      <c r="F313" s="127"/>
    </row>
    <row r="314" spans="1:6" s="20" customFormat="1" ht="47.25" x14ac:dyDescent="0.25">
      <c r="A314" s="16" t="s">
        <v>12</v>
      </c>
      <c r="B314" s="75" t="s">
        <v>41</v>
      </c>
      <c r="C314" s="90" t="s">
        <v>678</v>
      </c>
      <c r="D314" s="91">
        <v>600</v>
      </c>
      <c r="E314" s="40">
        <v>119.3</v>
      </c>
      <c r="F314" s="127"/>
    </row>
    <row r="315" spans="1:6" s="20" customFormat="1" ht="33" hidden="1" customHeight="1" x14ac:dyDescent="0.25">
      <c r="A315" s="16" t="s">
        <v>286</v>
      </c>
      <c r="B315" s="75" t="s">
        <v>41</v>
      </c>
      <c r="C315" s="90" t="s">
        <v>285</v>
      </c>
      <c r="D315" s="91"/>
      <c r="E315" s="40">
        <f>E316</f>
        <v>0</v>
      </c>
      <c r="F315" s="127"/>
    </row>
    <row r="316" spans="1:6" s="20" customFormat="1" ht="47.25" hidden="1" x14ac:dyDescent="0.25">
      <c r="A316" s="16" t="s">
        <v>12</v>
      </c>
      <c r="B316" s="75" t="s">
        <v>41</v>
      </c>
      <c r="C316" s="90" t="s">
        <v>285</v>
      </c>
      <c r="D316" s="91">
        <v>600</v>
      </c>
      <c r="E316" s="40"/>
      <c r="F316" s="127"/>
    </row>
    <row r="317" spans="1:6" s="20" customFormat="1" ht="31.5" hidden="1" x14ac:dyDescent="0.25">
      <c r="A317" s="16" t="s">
        <v>288</v>
      </c>
      <c r="B317" s="75" t="s">
        <v>41</v>
      </c>
      <c r="C317" s="90" t="s">
        <v>287</v>
      </c>
      <c r="D317" s="91"/>
      <c r="E317" s="40">
        <f>E318</f>
        <v>0</v>
      </c>
      <c r="F317" s="127"/>
    </row>
    <row r="318" spans="1:6" s="20" customFormat="1" ht="47.25" hidden="1" x14ac:dyDescent="0.25">
      <c r="A318" s="16" t="s">
        <v>12</v>
      </c>
      <c r="B318" s="75" t="s">
        <v>41</v>
      </c>
      <c r="C318" s="90" t="s">
        <v>287</v>
      </c>
      <c r="D318" s="91">
        <v>600</v>
      </c>
      <c r="E318" s="40"/>
      <c r="F318" s="127"/>
    </row>
    <row r="319" spans="1:6" s="20" customFormat="1" ht="47.25" hidden="1" x14ac:dyDescent="0.25">
      <c r="A319" s="16" t="s">
        <v>315</v>
      </c>
      <c r="B319" s="75" t="s">
        <v>41</v>
      </c>
      <c r="C319" s="90" t="s">
        <v>289</v>
      </c>
      <c r="D319" s="91"/>
      <c r="E319" s="40">
        <f>E320</f>
        <v>0</v>
      </c>
      <c r="F319" s="127"/>
    </row>
    <row r="320" spans="1:6" s="20" customFormat="1" ht="47.25" hidden="1" x14ac:dyDescent="0.25">
      <c r="A320" s="16" t="s">
        <v>12</v>
      </c>
      <c r="B320" s="75" t="s">
        <v>41</v>
      </c>
      <c r="C320" s="90" t="s">
        <v>289</v>
      </c>
      <c r="D320" s="91">
        <v>600</v>
      </c>
      <c r="E320" s="40"/>
      <c r="F320" s="127"/>
    </row>
    <row r="321" spans="1:6" s="20" customFormat="1" ht="63" x14ac:dyDescent="0.25">
      <c r="A321" s="29" t="s">
        <v>473</v>
      </c>
      <c r="B321" s="137" t="s">
        <v>41</v>
      </c>
      <c r="C321" s="37" t="s">
        <v>338</v>
      </c>
      <c r="D321" s="57"/>
      <c r="E321" s="39">
        <f>E322</f>
        <v>450</v>
      </c>
      <c r="F321" s="127"/>
    </row>
    <row r="322" spans="1:6" s="20" customFormat="1" ht="31.5" x14ac:dyDescent="0.25">
      <c r="A322" s="16" t="s">
        <v>339</v>
      </c>
      <c r="B322" s="75" t="s">
        <v>41</v>
      </c>
      <c r="C322" s="90" t="s">
        <v>337</v>
      </c>
      <c r="D322" s="91"/>
      <c r="E322" s="40">
        <f>E323+E324+E325</f>
        <v>450</v>
      </c>
      <c r="F322" s="127"/>
    </row>
    <row r="323" spans="1:6" s="20" customFormat="1" ht="31.5" hidden="1" x14ac:dyDescent="0.25">
      <c r="A323" s="17" t="s">
        <v>133</v>
      </c>
      <c r="B323" s="75" t="s">
        <v>41</v>
      </c>
      <c r="C323" s="90" t="s">
        <v>337</v>
      </c>
      <c r="D323" s="91">
        <v>200</v>
      </c>
      <c r="E323" s="40"/>
      <c r="F323" s="127"/>
    </row>
    <row r="324" spans="1:6" s="20" customFormat="1" ht="31.5" x14ac:dyDescent="0.25">
      <c r="A324" s="17" t="s">
        <v>66</v>
      </c>
      <c r="B324" s="75" t="s">
        <v>41</v>
      </c>
      <c r="C324" s="90" t="s">
        <v>337</v>
      </c>
      <c r="D324" s="91">
        <v>300</v>
      </c>
      <c r="E324" s="40">
        <f>496-50</f>
        <v>446</v>
      </c>
      <c r="F324" s="127"/>
    </row>
    <row r="325" spans="1:6" s="20" customFormat="1" ht="15.75" x14ac:dyDescent="0.25">
      <c r="A325" s="16" t="s">
        <v>25</v>
      </c>
      <c r="B325" s="75" t="s">
        <v>41</v>
      </c>
      <c r="C325" s="90" t="s">
        <v>337</v>
      </c>
      <c r="D325" s="91">
        <v>800</v>
      </c>
      <c r="E325" s="40">
        <v>4</v>
      </c>
      <c r="F325" s="127"/>
    </row>
    <row r="326" spans="1:6" s="20" customFormat="1" ht="31.5" x14ac:dyDescent="0.25">
      <c r="A326" s="169" t="s">
        <v>634</v>
      </c>
      <c r="B326" s="75">
        <v>928</v>
      </c>
      <c r="C326" s="37" t="s">
        <v>635</v>
      </c>
      <c r="D326" s="91"/>
      <c r="E326" s="39">
        <f>E327</f>
        <v>6641.9999999999991</v>
      </c>
      <c r="F326" s="127"/>
    </row>
    <row r="327" spans="1:6" s="20" customFormat="1" ht="47.25" x14ac:dyDescent="0.25">
      <c r="A327" s="16" t="s">
        <v>636</v>
      </c>
      <c r="B327" s="75">
        <v>928</v>
      </c>
      <c r="C327" s="90" t="s">
        <v>637</v>
      </c>
      <c r="D327" s="91"/>
      <c r="E327" s="40">
        <f>E330+E328+E332</f>
        <v>6641.9999999999991</v>
      </c>
      <c r="F327" s="127"/>
    </row>
    <row r="328" spans="1:6" s="20" customFormat="1" ht="34.5" customHeight="1" x14ac:dyDescent="0.25">
      <c r="A328" s="16" t="s">
        <v>638</v>
      </c>
      <c r="B328" s="75">
        <v>928</v>
      </c>
      <c r="C328" s="90" t="s">
        <v>687</v>
      </c>
      <c r="D328" s="91"/>
      <c r="E328" s="40">
        <f>E329</f>
        <v>6309.9</v>
      </c>
      <c r="F328" s="127"/>
    </row>
    <row r="329" spans="1:6" s="20" customFormat="1" ht="36" customHeight="1" x14ac:dyDescent="0.25">
      <c r="A329" s="17" t="s">
        <v>648</v>
      </c>
      <c r="B329" s="75">
        <v>928</v>
      </c>
      <c r="C329" s="90" t="s">
        <v>687</v>
      </c>
      <c r="D329" s="91">
        <v>400</v>
      </c>
      <c r="E329" s="40">
        <v>6309.9</v>
      </c>
      <c r="F329" s="127"/>
    </row>
    <row r="330" spans="1:6" s="20" customFormat="1" ht="35.25" customHeight="1" x14ac:dyDescent="0.25">
      <c r="A330" s="16" t="s">
        <v>638</v>
      </c>
      <c r="B330" s="75">
        <v>928</v>
      </c>
      <c r="C330" s="90" t="s">
        <v>688</v>
      </c>
      <c r="D330" s="91"/>
      <c r="E330" s="40">
        <f>E331</f>
        <v>265.7</v>
      </c>
      <c r="F330" s="127"/>
    </row>
    <row r="331" spans="1:6" s="20" customFormat="1" ht="34.5" customHeight="1" x14ac:dyDescent="0.25">
      <c r="A331" s="17" t="s">
        <v>648</v>
      </c>
      <c r="B331" s="75">
        <v>928</v>
      </c>
      <c r="C331" s="90" t="s">
        <v>688</v>
      </c>
      <c r="D331" s="91">
        <v>400</v>
      </c>
      <c r="E331" s="40">
        <v>265.7</v>
      </c>
      <c r="F331" s="127"/>
    </row>
    <row r="332" spans="1:6" s="20" customFormat="1" ht="36" customHeight="1" x14ac:dyDescent="0.25">
      <c r="A332" s="16" t="s">
        <v>638</v>
      </c>
      <c r="B332" s="75">
        <v>928</v>
      </c>
      <c r="C332" s="90" t="s">
        <v>689</v>
      </c>
      <c r="D332" s="91"/>
      <c r="E332" s="40">
        <f>E333</f>
        <v>66.400000000000006</v>
      </c>
      <c r="F332" s="127"/>
    </row>
    <row r="333" spans="1:6" s="20" customFormat="1" ht="36.75" customHeight="1" x14ac:dyDescent="0.25">
      <c r="A333" s="17" t="s">
        <v>648</v>
      </c>
      <c r="B333" s="75">
        <v>928</v>
      </c>
      <c r="C333" s="90" t="s">
        <v>689</v>
      </c>
      <c r="D333" s="91">
        <v>400</v>
      </c>
      <c r="E333" s="40">
        <v>66.400000000000006</v>
      </c>
      <c r="F333" s="127"/>
    </row>
    <row r="334" spans="1:6" s="20" customFormat="1" ht="80.25" customHeight="1" x14ac:dyDescent="0.25">
      <c r="A334" s="36" t="s">
        <v>541</v>
      </c>
      <c r="B334" s="134" t="s">
        <v>41</v>
      </c>
      <c r="C334" s="12" t="s">
        <v>242</v>
      </c>
      <c r="D334" s="59"/>
      <c r="E334" s="38">
        <f>E335</f>
        <v>907.2</v>
      </c>
      <c r="F334" s="127"/>
    </row>
    <row r="335" spans="1:6" s="20" customFormat="1" ht="15.75" x14ac:dyDescent="0.25">
      <c r="A335" s="29" t="s">
        <v>474</v>
      </c>
      <c r="B335" s="137" t="s">
        <v>41</v>
      </c>
      <c r="C335" s="37" t="s">
        <v>268</v>
      </c>
      <c r="D335" s="62"/>
      <c r="E335" s="38">
        <f>E336+E339+E341+E344+E346+E348+E351</f>
        <v>907.2</v>
      </c>
      <c r="F335" s="127"/>
    </row>
    <row r="336" spans="1:6" s="20" customFormat="1" ht="47.25" x14ac:dyDescent="0.25">
      <c r="A336" s="83" t="s">
        <v>438</v>
      </c>
      <c r="B336" s="75">
        <v>928</v>
      </c>
      <c r="C336" s="90" t="s">
        <v>334</v>
      </c>
      <c r="D336" s="62"/>
      <c r="E336" s="40">
        <f>E337+E338</f>
        <v>723.2</v>
      </c>
      <c r="F336" s="128"/>
    </row>
    <row r="337" spans="1:6" s="20" customFormat="1" ht="31.5" x14ac:dyDescent="0.25">
      <c r="A337" s="17" t="s">
        <v>133</v>
      </c>
      <c r="B337" s="75">
        <v>928</v>
      </c>
      <c r="C337" s="90" t="s">
        <v>334</v>
      </c>
      <c r="D337" s="91">
        <v>200</v>
      </c>
      <c r="E337" s="40">
        <f>700+23.2-80</f>
        <v>643.20000000000005</v>
      </c>
      <c r="F337" s="127"/>
    </row>
    <row r="338" spans="1:6" s="20" customFormat="1" ht="15.75" x14ac:dyDescent="0.25">
      <c r="A338" s="17" t="s">
        <v>25</v>
      </c>
      <c r="B338" s="75">
        <v>928</v>
      </c>
      <c r="C338" s="90" t="s">
        <v>334</v>
      </c>
      <c r="D338" s="91">
        <v>800</v>
      </c>
      <c r="E338" s="40">
        <v>80</v>
      </c>
      <c r="F338" s="127"/>
    </row>
    <row r="339" spans="1:6" s="20" customFormat="1" ht="31.5" hidden="1" x14ac:dyDescent="0.25">
      <c r="A339" s="17" t="s">
        <v>416</v>
      </c>
      <c r="B339" s="75">
        <v>928</v>
      </c>
      <c r="C339" s="90" t="s">
        <v>417</v>
      </c>
      <c r="D339" s="91"/>
      <c r="E339" s="40">
        <f>E340</f>
        <v>0</v>
      </c>
      <c r="F339" s="127"/>
    </row>
    <row r="340" spans="1:6" s="20" customFormat="1" ht="31.5" hidden="1" x14ac:dyDescent="0.25">
      <c r="A340" s="17" t="s">
        <v>133</v>
      </c>
      <c r="B340" s="75">
        <v>928</v>
      </c>
      <c r="C340" s="90" t="s">
        <v>417</v>
      </c>
      <c r="D340" s="91">
        <v>200</v>
      </c>
      <c r="E340" s="40"/>
      <c r="F340" s="127"/>
    </row>
    <row r="341" spans="1:6" s="20" customFormat="1" ht="31.5" hidden="1" x14ac:dyDescent="0.25">
      <c r="A341" s="64" t="s">
        <v>84</v>
      </c>
      <c r="B341" s="75" t="s">
        <v>41</v>
      </c>
      <c r="C341" s="90" t="s">
        <v>264</v>
      </c>
      <c r="D341" s="61"/>
      <c r="E341" s="40">
        <f>E342</f>
        <v>0</v>
      </c>
      <c r="F341" s="127"/>
    </row>
    <row r="342" spans="1:6" s="20" customFormat="1" ht="15.75" hidden="1" x14ac:dyDescent="0.25">
      <c r="A342" s="16" t="s">
        <v>291</v>
      </c>
      <c r="B342" s="75" t="s">
        <v>41</v>
      </c>
      <c r="C342" s="90" t="s">
        <v>324</v>
      </c>
      <c r="D342" s="91"/>
      <c r="E342" s="40">
        <f>E343</f>
        <v>0</v>
      </c>
      <c r="F342" s="127"/>
    </row>
    <row r="343" spans="1:6" s="20" customFormat="1" ht="15.75" hidden="1" x14ac:dyDescent="0.25">
      <c r="A343" s="16" t="s">
        <v>25</v>
      </c>
      <c r="B343" s="75" t="s">
        <v>41</v>
      </c>
      <c r="C343" s="90" t="s">
        <v>324</v>
      </c>
      <c r="D343" s="91">
        <v>800</v>
      </c>
      <c r="E343" s="40"/>
      <c r="F343" s="127"/>
    </row>
    <row r="344" spans="1:6" s="20" customFormat="1" ht="47.25" hidden="1" x14ac:dyDescent="0.25">
      <c r="A344" s="67" t="s">
        <v>85</v>
      </c>
      <c r="B344" s="75" t="s">
        <v>41</v>
      </c>
      <c r="C344" s="90" t="s">
        <v>265</v>
      </c>
      <c r="D344" s="68"/>
      <c r="E344" s="40">
        <f>E345</f>
        <v>0</v>
      </c>
      <c r="F344" s="127"/>
    </row>
    <row r="345" spans="1:6" s="20" customFormat="1" ht="47.25" hidden="1" x14ac:dyDescent="0.25">
      <c r="A345" s="17" t="s">
        <v>43</v>
      </c>
      <c r="B345" s="75" t="s">
        <v>41</v>
      </c>
      <c r="C345" s="90" t="s">
        <v>265</v>
      </c>
      <c r="D345" s="91">
        <v>400</v>
      </c>
      <c r="E345" s="40"/>
      <c r="F345" s="127"/>
    </row>
    <row r="346" spans="1:6" s="20" customFormat="1" ht="31.5" hidden="1" x14ac:dyDescent="0.25">
      <c r="A346" s="17" t="s">
        <v>266</v>
      </c>
      <c r="B346" s="75" t="s">
        <v>41</v>
      </c>
      <c r="C346" s="90" t="s">
        <v>267</v>
      </c>
      <c r="D346" s="91"/>
      <c r="E346" s="40">
        <f>E347</f>
        <v>0</v>
      </c>
      <c r="F346" s="127"/>
    </row>
    <row r="347" spans="1:6" s="20" customFormat="1" ht="47.25" hidden="1" x14ac:dyDescent="0.25">
      <c r="A347" s="17" t="s">
        <v>43</v>
      </c>
      <c r="B347" s="75" t="s">
        <v>41</v>
      </c>
      <c r="C347" s="90" t="s">
        <v>267</v>
      </c>
      <c r="D347" s="91">
        <v>400</v>
      </c>
      <c r="E347" s="40"/>
      <c r="F347" s="127"/>
    </row>
    <row r="348" spans="1:6" s="20" customFormat="1" ht="15.75" hidden="1" x14ac:dyDescent="0.25">
      <c r="A348" s="17" t="s">
        <v>582</v>
      </c>
      <c r="B348" s="75" t="s">
        <v>41</v>
      </c>
      <c r="C348" s="90" t="s">
        <v>581</v>
      </c>
      <c r="D348" s="91"/>
      <c r="E348" s="40">
        <f>E349</f>
        <v>0</v>
      </c>
      <c r="F348" s="127"/>
    </row>
    <row r="349" spans="1:6" s="20" customFormat="1" ht="15.75" hidden="1" x14ac:dyDescent="0.25">
      <c r="A349" s="17" t="s">
        <v>582</v>
      </c>
      <c r="B349" s="75" t="s">
        <v>41</v>
      </c>
      <c r="C349" s="90" t="s">
        <v>612</v>
      </c>
      <c r="D349" s="91"/>
      <c r="E349" s="40">
        <f>E350</f>
        <v>0</v>
      </c>
      <c r="F349" s="127"/>
    </row>
    <row r="350" spans="1:6" s="20" customFormat="1" ht="31.5" hidden="1" x14ac:dyDescent="0.25">
      <c r="A350" s="17" t="s">
        <v>133</v>
      </c>
      <c r="B350" s="75" t="s">
        <v>41</v>
      </c>
      <c r="C350" s="90" t="s">
        <v>612</v>
      </c>
      <c r="D350" s="91">
        <v>200</v>
      </c>
      <c r="E350" s="40">
        <f>36.8-36.8</f>
        <v>0</v>
      </c>
      <c r="F350" s="127"/>
    </row>
    <row r="351" spans="1:6" s="20" customFormat="1" ht="31.5" x14ac:dyDescent="0.25">
      <c r="A351" s="17" t="s">
        <v>664</v>
      </c>
      <c r="B351" s="75">
        <v>928</v>
      </c>
      <c r="C351" s="90" t="s">
        <v>645</v>
      </c>
      <c r="D351" s="91"/>
      <c r="E351" s="40">
        <f>E352</f>
        <v>184</v>
      </c>
      <c r="F351" s="127"/>
    </row>
    <row r="352" spans="1:6" s="20" customFormat="1" ht="31.5" x14ac:dyDescent="0.25">
      <c r="A352" s="17" t="s">
        <v>664</v>
      </c>
      <c r="B352" s="75">
        <v>928</v>
      </c>
      <c r="C352" s="90" t="s">
        <v>644</v>
      </c>
      <c r="D352" s="91"/>
      <c r="E352" s="40">
        <f>E353</f>
        <v>184</v>
      </c>
      <c r="F352" s="127"/>
    </row>
    <row r="353" spans="1:6" s="20" customFormat="1" ht="31.5" x14ac:dyDescent="0.25">
      <c r="A353" s="16" t="s">
        <v>133</v>
      </c>
      <c r="B353" s="75" t="s">
        <v>41</v>
      </c>
      <c r="C353" s="90" t="s">
        <v>644</v>
      </c>
      <c r="D353" s="91">
        <v>200</v>
      </c>
      <c r="E353" s="40">
        <v>184</v>
      </c>
      <c r="F353" s="127"/>
    </row>
    <row r="354" spans="1:6" s="20" customFormat="1" ht="79.5" customHeight="1" x14ac:dyDescent="0.25">
      <c r="A354" s="150" t="s">
        <v>542</v>
      </c>
      <c r="B354" s="134">
        <v>928</v>
      </c>
      <c r="C354" s="12" t="s">
        <v>475</v>
      </c>
      <c r="D354" s="70"/>
      <c r="E354" s="38">
        <f>E355+E361+E377+E382+E384+E389+E394+E400+E366+E371+E374+E403</f>
        <v>120717.70000000001</v>
      </c>
      <c r="F354" s="128"/>
    </row>
    <row r="355" spans="1:6" s="20" customFormat="1" ht="15.75" x14ac:dyDescent="0.25">
      <c r="A355" s="17" t="s">
        <v>476</v>
      </c>
      <c r="B355" s="75">
        <v>928</v>
      </c>
      <c r="C355" s="90" t="s">
        <v>477</v>
      </c>
      <c r="D355" s="91"/>
      <c r="E355" s="40">
        <f>E358+E356</f>
        <v>794.6</v>
      </c>
      <c r="F355" s="128"/>
    </row>
    <row r="356" spans="1:6" s="20" customFormat="1" ht="15.75" x14ac:dyDescent="0.25">
      <c r="A356" s="16" t="s">
        <v>291</v>
      </c>
      <c r="B356" s="75">
        <v>928</v>
      </c>
      <c r="C356" s="90" t="s">
        <v>569</v>
      </c>
      <c r="D356" s="91"/>
      <c r="E356" s="40">
        <f>E357</f>
        <v>794.6</v>
      </c>
      <c r="F356" s="128"/>
    </row>
    <row r="357" spans="1:6" s="20" customFormat="1" ht="31.5" x14ac:dyDescent="0.25">
      <c r="A357" s="17" t="s">
        <v>133</v>
      </c>
      <c r="B357" s="75">
        <v>928</v>
      </c>
      <c r="C357" s="90" t="s">
        <v>569</v>
      </c>
      <c r="D357" s="91">
        <v>200</v>
      </c>
      <c r="E357" s="40">
        <f>794.6</f>
        <v>794.6</v>
      </c>
      <c r="F357" s="128"/>
    </row>
    <row r="358" spans="1:6" s="20" customFormat="1" ht="33.75" hidden="1" customHeight="1" x14ac:dyDescent="0.25">
      <c r="A358" s="16" t="s">
        <v>291</v>
      </c>
      <c r="B358" s="75">
        <v>928</v>
      </c>
      <c r="C358" s="90" t="s">
        <v>569</v>
      </c>
      <c r="D358" s="91"/>
      <c r="E358" s="40">
        <f>E359</f>
        <v>0</v>
      </c>
      <c r="F358" s="128"/>
    </row>
    <row r="359" spans="1:6" s="20" customFormat="1" ht="48" hidden="1" customHeight="1" x14ac:dyDescent="0.25">
      <c r="A359" s="16" t="s">
        <v>12</v>
      </c>
      <c r="B359" s="75">
        <v>928</v>
      </c>
      <c r="C359" s="90" t="s">
        <v>569</v>
      </c>
      <c r="D359" s="91">
        <v>600</v>
      </c>
      <c r="E359" s="40">
        <f>2828.3-2828.3</f>
        <v>0</v>
      </c>
      <c r="F359" s="128"/>
    </row>
    <row r="360" spans="1:6" s="20" customFormat="1" ht="15.75" hidden="1" x14ac:dyDescent="0.25">
      <c r="A360" s="17"/>
      <c r="B360" s="75"/>
      <c r="C360" s="90"/>
      <c r="D360" s="91"/>
      <c r="E360" s="40"/>
      <c r="F360" s="128"/>
    </row>
    <row r="361" spans="1:6" s="20" customFormat="1" ht="15.75" x14ac:dyDescent="0.25">
      <c r="A361" s="17" t="s">
        <v>478</v>
      </c>
      <c r="B361" s="75">
        <v>928</v>
      </c>
      <c r="C361" s="90" t="s">
        <v>479</v>
      </c>
      <c r="D361" s="91"/>
      <c r="E361" s="40">
        <f>E362+E364</f>
        <v>299.89999999999998</v>
      </c>
      <c r="F361" s="128"/>
    </row>
    <row r="362" spans="1:6" s="20" customFormat="1" ht="15.75" x14ac:dyDescent="0.25">
      <c r="A362" s="16" t="s">
        <v>291</v>
      </c>
      <c r="B362" s="75">
        <v>928</v>
      </c>
      <c r="C362" s="90" t="s">
        <v>560</v>
      </c>
      <c r="D362" s="91"/>
      <c r="E362" s="40">
        <f>E363</f>
        <v>299.89999999999998</v>
      </c>
      <c r="F362" s="128"/>
    </row>
    <row r="363" spans="1:6" s="20" customFormat="1" ht="31.5" x14ac:dyDescent="0.25">
      <c r="A363" s="17" t="s">
        <v>133</v>
      </c>
      <c r="B363" s="75">
        <v>928</v>
      </c>
      <c r="C363" s="90" t="s">
        <v>560</v>
      </c>
      <c r="D363" s="91">
        <v>200</v>
      </c>
      <c r="E363" s="40">
        <f>300-0.1</f>
        <v>299.89999999999998</v>
      </c>
      <c r="F363" s="128"/>
    </row>
    <row r="364" spans="1:6" s="20" customFormat="1" ht="31.5" hidden="1" x14ac:dyDescent="0.25">
      <c r="A364" s="84" t="s">
        <v>385</v>
      </c>
      <c r="B364" s="75">
        <v>928</v>
      </c>
      <c r="C364" s="90" t="s">
        <v>559</v>
      </c>
      <c r="D364" s="91"/>
      <c r="E364" s="40">
        <f>E365</f>
        <v>0</v>
      </c>
      <c r="F364" s="128"/>
    </row>
    <row r="365" spans="1:6" s="20" customFormat="1" ht="31.5" hidden="1" x14ac:dyDescent="0.25">
      <c r="A365" s="17" t="s">
        <v>133</v>
      </c>
      <c r="B365" s="75">
        <v>928</v>
      </c>
      <c r="C365" s="90" t="s">
        <v>559</v>
      </c>
      <c r="D365" s="91">
        <v>200</v>
      </c>
      <c r="E365" s="40">
        <f>1500-1500</f>
        <v>0</v>
      </c>
      <c r="F365" s="128"/>
    </row>
    <row r="366" spans="1:6" s="20" customFormat="1" ht="47.25" x14ac:dyDescent="0.25">
      <c r="A366" s="86" t="s">
        <v>470</v>
      </c>
      <c r="B366" s="75">
        <v>928</v>
      </c>
      <c r="C366" s="90" t="s">
        <v>551</v>
      </c>
      <c r="D366" s="91"/>
      <c r="E366" s="40">
        <f>E369+E367</f>
        <v>1260</v>
      </c>
      <c r="F366" s="128"/>
    </row>
    <row r="367" spans="1:6" s="20" customFormat="1" ht="94.5" x14ac:dyDescent="0.25">
      <c r="A367" s="16" t="s">
        <v>643</v>
      </c>
      <c r="B367" s="75">
        <v>928</v>
      </c>
      <c r="C367" s="90" t="s">
        <v>646</v>
      </c>
      <c r="D367" s="91"/>
      <c r="E367" s="40">
        <f>E368</f>
        <v>10</v>
      </c>
      <c r="F367" s="128"/>
    </row>
    <row r="368" spans="1:6" s="20" customFormat="1" ht="47.25" x14ac:dyDescent="0.25">
      <c r="A368" s="16" t="s">
        <v>12</v>
      </c>
      <c r="B368" s="75">
        <v>928</v>
      </c>
      <c r="C368" s="90" t="s">
        <v>646</v>
      </c>
      <c r="D368" s="91">
        <v>600</v>
      </c>
      <c r="E368" s="40">
        <v>10</v>
      </c>
      <c r="F368" s="128"/>
    </row>
    <row r="369" spans="1:6" s="20" customFormat="1" ht="47.25" x14ac:dyDescent="0.25">
      <c r="A369" s="86" t="s">
        <v>470</v>
      </c>
      <c r="B369" s="75">
        <v>928</v>
      </c>
      <c r="C369" s="90" t="s">
        <v>561</v>
      </c>
      <c r="D369" s="91"/>
      <c r="E369" s="40">
        <f>E370</f>
        <v>1250</v>
      </c>
      <c r="F369" s="128"/>
    </row>
    <row r="370" spans="1:6" s="20" customFormat="1" ht="47.25" x14ac:dyDescent="0.25">
      <c r="A370" s="16" t="s">
        <v>12</v>
      </c>
      <c r="B370" s="75">
        <v>928</v>
      </c>
      <c r="C370" s="90" t="s">
        <v>561</v>
      </c>
      <c r="D370" s="91">
        <v>600</v>
      </c>
      <c r="E370" s="40">
        <f>685+565</f>
        <v>1250</v>
      </c>
      <c r="F370" s="128"/>
    </row>
    <row r="371" spans="1:6" s="20" customFormat="1" ht="47.25" hidden="1" x14ac:dyDescent="0.25">
      <c r="A371" s="17" t="s">
        <v>590</v>
      </c>
      <c r="B371" s="75">
        <v>928</v>
      </c>
      <c r="C371" s="90" t="s">
        <v>588</v>
      </c>
      <c r="D371" s="91"/>
      <c r="E371" s="40">
        <f>E372</f>
        <v>0</v>
      </c>
      <c r="F371" s="128"/>
    </row>
    <row r="372" spans="1:6" s="20" customFormat="1" ht="15.75" hidden="1" x14ac:dyDescent="0.25">
      <c r="A372" s="16" t="s">
        <v>291</v>
      </c>
      <c r="B372" s="75">
        <v>928</v>
      </c>
      <c r="C372" s="90" t="s">
        <v>589</v>
      </c>
      <c r="D372" s="91"/>
      <c r="E372" s="40">
        <f>E373</f>
        <v>0</v>
      </c>
      <c r="F372" s="128"/>
    </row>
    <row r="373" spans="1:6" s="20" customFormat="1" ht="31.5" hidden="1" x14ac:dyDescent="0.25">
      <c r="A373" s="17" t="s">
        <v>133</v>
      </c>
      <c r="B373" s="75">
        <v>928</v>
      </c>
      <c r="C373" s="90" t="s">
        <v>589</v>
      </c>
      <c r="D373" s="91">
        <v>200</v>
      </c>
      <c r="E373" s="40">
        <v>0</v>
      </c>
      <c r="F373" s="128"/>
    </row>
    <row r="374" spans="1:6" s="20" customFormat="1" ht="31.5" x14ac:dyDescent="0.25">
      <c r="A374" s="16" t="s">
        <v>592</v>
      </c>
      <c r="B374" s="75">
        <v>928</v>
      </c>
      <c r="C374" s="90" t="s">
        <v>593</v>
      </c>
      <c r="D374" s="91"/>
      <c r="E374" s="40">
        <f>E375</f>
        <v>1487.7</v>
      </c>
      <c r="F374" s="128"/>
    </row>
    <row r="375" spans="1:6" s="20" customFormat="1" ht="15.75" x14ac:dyDescent="0.25">
      <c r="A375" s="16" t="s">
        <v>291</v>
      </c>
      <c r="B375" s="75">
        <v>928</v>
      </c>
      <c r="C375" s="90" t="s">
        <v>591</v>
      </c>
      <c r="D375" s="91"/>
      <c r="E375" s="40">
        <f>E376</f>
        <v>1487.7</v>
      </c>
      <c r="F375" s="128"/>
    </row>
    <row r="376" spans="1:6" s="20" customFormat="1" ht="31.5" x14ac:dyDescent="0.25">
      <c r="A376" s="17" t="s">
        <v>133</v>
      </c>
      <c r="B376" s="75">
        <v>928</v>
      </c>
      <c r="C376" s="90" t="s">
        <v>591</v>
      </c>
      <c r="D376" s="91">
        <v>200</v>
      </c>
      <c r="E376" s="40">
        <f>2150-132-530.3</f>
        <v>1487.7</v>
      </c>
      <c r="F376" s="128"/>
    </row>
    <row r="377" spans="1:6" s="20" customFormat="1" ht="15.75" x14ac:dyDescent="0.25">
      <c r="A377" s="17" t="s">
        <v>481</v>
      </c>
      <c r="B377" s="75">
        <v>928</v>
      </c>
      <c r="C377" s="90" t="s">
        <v>480</v>
      </c>
      <c r="D377" s="91"/>
      <c r="E377" s="40">
        <f>E378+E380</f>
        <v>25349.8</v>
      </c>
      <c r="F377" s="128"/>
    </row>
    <row r="378" spans="1:6" s="20" customFormat="1" ht="15.75" x14ac:dyDescent="0.25">
      <c r="A378" s="16" t="s">
        <v>291</v>
      </c>
      <c r="B378" s="75">
        <v>928</v>
      </c>
      <c r="C378" s="90" t="s">
        <v>709</v>
      </c>
      <c r="D378" s="91"/>
      <c r="E378" s="40">
        <f>E379</f>
        <v>12747</v>
      </c>
      <c r="F378" s="128"/>
    </row>
    <row r="379" spans="1:6" s="20" customFormat="1" ht="47.25" x14ac:dyDescent="0.25">
      <c r="A379" s="16" t="s">
        <v>12</v>
      </c>
      <c r="B379" s="75">
        <v>928</v>
      </c>
      <c r="C379" s="90" t="s">
        <v>709</v>
      </c>
      <c r="D379" s="91">
        <v>600</v>
      </c>
      <c r="E379" s="40">
        <v>12747</v>
      </c>
      <c r="F379" s="128"/>
    </row>
    <row r="380" spans="1:6" s="20" customFormat="1" ht="31.5" x14ac:dyDescent="0.25">
      <c r="A380" s="17" t="s">
        <v>618</v>
      </c>
      <c r="B380" s="75" t="s">
        <v>41</v>
      </c>
      <c r="C380" s="90" t="s">
        <v>679</v>
      </c>
      <c r="D380" s="91"/>
      <c r="E380" s="40">
        <f>E381</f>
        <v>12602.8</v>
      </c>
      <c r="F380" s="128"/>
    </row>
    <row r="381" spans="1:6" s="20" customFormat="1" ht="47.25" x14ac:dyDescent="0.25">
      <c r="A381" s="16" t="s">
        <v>12</v>
      </c>
      <c r="B381" s="75" t="s">
        <v>41</v>
      </c>
      <c r="C381" s="90" t="s">
        <v>679</v>
      </c>
      <c r="D381" s="91">
        <v>600</v>
      </c>
      <c r="E381" s="40">
        <v>12602.8</v>
      </c>
      <c r="F381" s="128"/>
    </row>
    <row r="382" spans="1:6" s="20" customFormat="1" ht="15.75" x14ac:dyDescent="0.25">
      <c r="A382" s="17" t="s">
        <v>483</v>
      </c>
      <c r="B382" s="75">
        <v>928</v>
      </c>
      <c r="C382" s="90" t="s">
        <v>482</v>
      </c>
      <c r="D382" s="91"/>
      <c r="E382" s="40">
        <f>E383</f>
        <v>4225.2</v>
      </c>
      <c r="F382" s="128"/>
    </row>
    <row r="383" spans="1:6" s="20" customFormat="1" ht="47.25" x14ac:dyDescent="0.25">
      <c r="A383" s="16" t="s">
        <v>12</v>
      </c>
      <c r="B383" s="75">
        <v>928</v>
      </c>
      <c r="C383" s="90" t="s">
        <v>482</v>
      </c>
      <c r="D383" s="91">
        <v>600</v>
      </c>
      <c r="E383" s="40">
        <v>4225.2</v>
      </c>
      <c r="F383" s="128"/>
    </row>
    <row r="384" spans="1:6" s="20" customFormat="1" ht="31.5" x14ac:dyDescent="0.25">
      <c r="A384" s="17" t="s">
        <v>484</v>
      </c>
      <c r="B384" s="75">
        <v>928</v>
      </c>
      <c r="C384" s="90" t="s">
        <v>485</v>
      </c>
      <c r="D384" s="91"/>
      <c r="E384" s="40">
        <f>E385+E387</f>
        <v>3839.1</v>
      </c>
      <c r="F384" s="128"/>
    </row>
    <row r="385" spans="1:6" s="20" customFormat="1" ht="15.75" x14ac:dyDescent="0.25">
      <c r="A385" s="16" t="s">
        <v>291</v>
      </c>
      <c r="B385" s="75">
        <v>928</v>
      </c>
      <c r="C385" s="90" t="s">
        <v>710</v>
      </c>
      <c r="D385" s="91"/>
      <c r="E385" s="40">
        <f>E386</f>
        <v>3809</v>
      </c>
      <c r="F385" s="128"/>
    </row>
    <row r="386" spans="1:6" s="20" customFormat="1" ht="47.25" x14ac:dyDescent="0.25">
      <c r="A386" s="16" t="s">
        <v>12</v>
      </c>
      <c r="B386" s="75">
        <v>928</v>
      </c>
      <c r="C386" s="90" t="s">
        <v>710</v>
      </c>
      <c r="D386" s="91">
        <v>600</v>
      </c>
      <c r="E386" s="40">
        <v>3809</v>
      </c>
      <c r="F386" s="128"/>
    </row>
    <row r="387" spans="1:6" s="20" customFormat="1" ht="31.5" x14ac:dyDescent="0.25">
      <c r="A387" s="17" t="s">
        <v>618</v>
      </c>
      <c r="B387" s="75" t="s">
        <v>41</v>
      </c>
      <c r="C387" s="90" t="s">
        <v>680</v>
      </c>
      <c r="D387" s="91"/>
      <c r="E387" s="40">
        <f>E388</f>
        <v>30.1</v>
      </c>
      <c r="F387" s="128"/>
    </row>
    <row r="388" spans="1:6" s="20" customFormat="1" ht="47.25" x14ac:dyDescent="0.25">
      <c r="A388" s="16" t="s">
        <v>12</v>
      </c>
      <c r="B388" s="75" t="s">
        <v>41</v>
      </c>
      <c r="C388" s="90" t="s">
        <v>680</v>
      </c>
      <c r="D388" s="91">
        <v>600</v>
      </c>
      <c r="E388" s="40">
        <v>30.1</v>
      </c>
      <c r="F388" s="128"/>
    </row>
    <row r="389" spans="1:6" s="20" customFormat="1" ht="31.5" x14ac:dyDescent="0.25">
      <c r="A389" s="17" t="s">
        <v>487</v>
      </c>
      <c r="B389" s="75">
        <v>928</v>
      </c>
      <c r="C389" s="90" t="s">
        <v>486</v>
      </c>
      <c r="D389" s="91"/>
      <c r="E389" s="40">
        <f>E390+E392</f>
        <v>14620.5</v>
      </c>
      <c r="F389" s="128"/>
    </row>
    <row r="390" spans="1:6" s="20" customFormat="1" ht="15.75" x14ac:dyDescent="0.25">
      <c r="A390" s="16" t="s">
        <v>291</v>
      </c>
      <c r="B390" s="75">
        <v>928</v>
      </c>
      <c r="C390" s="90" t="s">
        <v>711</v>
      </c>
      <c r="D390" s="91"/>
      <c r="E390" s="40">
        <f>E391</f>
        <v>12840.9</v>
      </c>
      <c r="F390" s="128"/>
    </row>
    <row r="391" spans="1:6" s="20" customFormat="1" ht="47.25" x14ac:dyDescent="0.25">
      <c r="A391" s="16" t="s">
        <v>12</v>
      </c>
      <c r="B391" s="75">
        <v>928</v>
      </c>
      <c r="C391" s="90" t="s">
        <v>711</v>
      </c>
      <c r="D391" s="91">
        <v>600</v>
      </c>
      <c r="E391" s="40">
        <v>12840.9</v>
      </c>
      <c r="F391" s="128"/>
    </row>
    <row r="392" spans="1:6" s="20" customFormat="1" ht="31.5" x14ac:dyDescent="0.25">
      <c r="A392" s="17" t="s">
        <v>618</v>
      </c>
      <c r="B392" s="75" t="s">
        <v>41</v>
      </c>
      <c r="C392" s="90" t="s">
        <v>681</v>
      </c>
      <c r="D392" s="91"/>
      <c r="E392" s="40">
        <f>E393</f>
        <v>1779.6</v>
      </c>
      <c r="F392" s="128"/>
    </row>
    <row r="393" spans="1:6" s="20" customFormat="1" ht="47.25" x14ac:dyDescent="0.25">
      <c r="A393" s="16" t="s">
        <v>12</v>
      </c>
      <c r="B393" s="75" t="s">
        <v>41</v>
      </c>
      <c r="C393" s="90" t="s">
        <v>681</v>
      </c>
      <c r="D393" s="91">
        <v>600</v>
      </c>
      <c r="E393" s="40">
        <v>1779.6</v>
      </c>
      <c r="F393" s="128"/>
    </row>
    <row r="394" spans="1:6" s="20" customFormat="1" ht="31.5" x14ac:dyDescent="0.25">
      <c r="A394" s="17" t="s">
        <v>490</v>
      </c>
      <c r="B394" s="75">
        <v>928</v>
      </c>
      <c r="C394" s="90" t="s">
        <v>488</v>
      </c>
      <c r="D394" s="91"/>
      <c r="E394" s="40">
        <f>E397+E395</f>
        <v>3801.3</v>
      </c>
      <c r="F394" s="128"/>
    </row>
    <row r="395" spans="1:6" s="20" customFormat="1" ht="78.75" x14ac:dyDescent="0.25">
      <c r="A395" s="17" t="s">
        <v>492</v>
      </c>
      <c r="B395" s="75">
        <v>928</v>
      </c>
      <c r="C395" s="90" t="s">
        <v>491</v>
      </c>
      <c r="D395" s="91"/>
      <c r="E395" s="40">
        <f>E396</f>
        <v>622.9</v>
      </c>
      <c r="F395" s="128"/>
    </row>
    <row r="396" spans="1:6" s="20" customFormat="1" ht="31.5" x14ac:dyDescent="0.25">
      <c r="A396" s="17" t="s">
        <v>133</v>
      </c>
      <c r="B396" s="75">
        <v>928</v>
      </c>
      <c r="C396" s="90" t="s">
        <v>491</v>
      </c>
      <c r="D396" s="91">
        <v>200</v>
      </c>
      <c r="E396" s="40">
        <v>622.9</v>
      </c>
      <c r="F396" s="128"/>
    </row>
    <row r="397" spans="1:6" s="20" customFormat="1" ht="15.75" x14ac:dyDescent="0.25">
      <c r="A397" s="17" t="s">
        <v>291</v>
      </c>
      <c r="B397" s="75">
        <v>928</v>
      </c>
      <c r="C397" s="90" t="s">
        <v>489</v>
      </c>
      <c r="D397" s="91"/>
      <c r="E397" s="40">
        <f>E398+E399</f>
        <v>3178.4</v>
      </c>
      <c r="F397" s="128"/>
    </row>
    <row r="398" spans="1:6" s="20" customFormat="1" ht="31.5" x14ac:dyDescent="0.25">
      <c r="A398" s="17" t="s">
        <v>133</v>
      </c>
      <c r="B398" s="75">
        <v>928</v>
      </c>
      <c r="C398" s="90" t="s">
        <v>489</v>
      </c>
      <c r="D398" s="91">
        <v>200</v>
      </c>
      <c r="E398" s="40">
        <v>3178.4</v>
      </c>
      <c r="F398" s="128"/>
    </row>
    <row r="399" spans="1:6" s="20" customFormat="1" ht="15.75" hidden="1" x14ac:dyDescent="0.25">
      <c r="A399" s="16" t="s">
        <v>25</v>
      </c>
      <c r="B399" s="75">
        <v>928</v>
      </c>
      <c r="C399" s="90" t="s">
        <v>489</v>
      </c>
      <c r="D399" s="91">
        <v>800</v>
      </c>
      <c r="E399" s="40"/>
      <c r="F399" s="128"/>
    </row>
    <row r="400" spans="1:6" s="20" customFormat="1" ht="31.5" x14ac:dyDescent="0.25">
      <c r="A400" s="17" t="s">
        <v>494</v>
      </c>
      <c r="B400" s="75">
        <v>928</v>
      </c>
      <c r="C400" s="90" t="s">
        <v>493</v>
      </c>
      <c r="D400" s="91"/>
      <c r="E400" s="40">
        <f>E401</f>
        <v>265.3</v>
      </c>
      <c r="F400" s="128"/>
    </row>
    <row r="401" spans="1:6" s="20" customFormat="1" ht="47.25" x14ac:dyDescent="0.25">
      <c r="A401" s="16" t="s">
        <v>12</v>
      </c>
      <c r="B401" s="75">
        <v>928</v>
      </c>
      <c r="C401" s="90" t="s">
        <v>493</v>
      </c>
      <c r="D401" s="91">
        <v>600</v>
      </c>
      <c r="E401" s="40">
        <v>265.3</v>
      </c>
      <c r="F401" s="128"/>
    </row>
    <row r="402" spans="1:6" s="20" customFormat="1" ht="31.5" x14ac:dyDescent="0.25">
      <c r="A402" s="16" t="s">
        <v>615</v>
      </c>
      <c r="B402" s="75">
        <v>928</v>
      </c>
      <c r="C402" s="90" t="s">
        <v>614</v>
      </c>
      <c r="D402" s="91"/>
      <c r="E402" s="40">
        <f>E403</f>
        <v>64774.3</v>
      </c>
      <c r="F402" s="128"/>
    </row>
    <row r="403" spans="1:6" s="20" customFormat="1" ht="31.5" x14ac:dyDescent="0.25">
      <c r="A403" s="16" t="s">
        <v>385</v>
      </c>
      <c r="B403" s="75">
        <v>928</v>
      </c>
      <c r="C403" s="90" t="s">
        <v>613</v>
      </c>
      <c r="D403" s="91"/>
      <c r="E403" s="40">
        <f>E404+E405</f>
        <v>64774.3</v>
      </c>
      <c r="F403" s="128"/>
    </row>
    <row r="404" spans="1:6" s="20" customFormat="1" ht="31.5" x14ac:dyDescent="0.25">
      <c r="A404" s="17" t="s">
        <v>133</v>
      </c>
      <c r="B404" s="75">
        <v>928</v>
      </c>
      <c r="C404" s="90" t="s">
        <v>613</v>
      </c>
      <c r="D404" s="91">
        <v>200</v>
      </c>
      <c r="E404" s="40">
        <v>16357</v>
      </c>
      <c r="F404" s="128"/>
    </row>
    <row r="405" spans="1:6" s="20" customFormat="1" ht="47.25" x14ac:dyDescent="0.25">
      <c r="A405" s="16" t="s">
        <v>12</v>
      </c>
      <c r="B405" s="75">
        <v>928</v>
      </c>
      <c r="C405" s="90" t="s">
        <v>613</v>
      </c>
      <c r="D405" s="91">
        <v>600</v>
      </c>
      <c r="E405" s="40">
        <v>48417.3</v>
      </c>
      <c r="F405" s="128"/>
    </row>
    <row r="406" spans="1:6" s="20" customFormat="1" ht="15.75" x14ac:dyDescent="0.25">
      <c r="A406" s="13" t="s">
        <v>33</v>
      </c>
      <c r="B406" s="134" t="s">
        <v>41</v>
      </c>
      <c r="C406" s="12" t="s">
        <v>129</v>
      </c>
      <c r="D406" s="91"/>
      <c r="E406" s="38">
        <f>E407+E410</f>
        <v>26.5</v>
      </c>
      <c r="F406" s="127"/>
    </row>
    <row r="407" spans="1:6" s="20" customFormat="1" ht="110.25" x14ac:dyDescent="0.25">
      <c r="A407" s="17" t="s">
        <v>604</v>
      </c>
      <c r="B407" s="75" t="s">
        <v>41</v>
      </c>
      <c r="C407" s="90" t="s">
        <v>251</v>
      </c>
      <c r="D407" s="90"/>
      <c r="E407" s="40">
        <f>E408+E409</f>
        <v>26.5</v>
      </c>
      <c r="F407" s="127"/>
    </row>
    <row r="408" spans="1:6" s="20" customFormat="1" ht="94.5" hidden="1" x14ac:dyDescent="0.25">
      <c r="A408" s="16" t="s">
        <v>24</v>
      </c>
      <c r="B408" s="75" t="s">
        <v>41</v>
      </c>
      <c r="C408" s="90" t="s">
        <v>251</v>
      </c>
      <c r="D408" s="91">
        <v>100</v>
      </c>
      <c r="E408" s="40"/>
      <c r="F408" s="127"/>
    </row>
    <row r="409" spans="1:6" s="20" customFormat="1" ht="31.5" x14ac:dyDescent="0.25">
      <c r="A409" s="17" t="s">
        <v>133</v>
      </c>
      <c r="B409" s="75" t="s">
        <v>41</v>
      </c>
      <c r="C409" s="90" t="s">
        <v>251</v>
      </c>
      <c r="D409" s="91">
        <v>200</v>
      </c>
      <c r="E409" s="40">
        <v>26.5</v>
      </c>
      <c r="F409" s="127"/>
    </row>
    <row r="410" spans="1:6" ht="47.25" hidden="1" x14ac:dyDescent="0.25">
      <c r="A410" s="88" t="s">
        <v>322</v>
      </c>
      <c r="B410" s="75" t="s">
        <v>41</v>
      </c>
      <c r="C410" s="90" t="s">
        <v>255</v>
      </c>
      <c r="D410" s="91"/>
      <c r="E410" s="40">
        <f>E411</f>
        <v>0</v>
      </c>
    </row>
    <row r="411" spans="1:6" ht="15.75" hidden="1" x14ac:dyDescent="0.25">
      <c r="A411" s="16" t="s">
        <v>25</v>
      </c>
      <c r="B411" s="75" t="s">
        <v>41</v>
      </c>
      <c r="C411" s="90" t="s">
        <v>255</v>
      </c>
      <c r="D411" s="91">
        <v>800</v>
      </c>
      <c r="E411" s="40"/>
    </row>
    <row r="412" spans="1:6" ht="6.95" customHeight="1" x14ac:dyDescent="0.25">
      <c r="A412" s="98"/>
      <c r="B412" s="136"/>
      <c r="C412" s="98"/>
      <c r="D412" s="98"/>
      <c r="E412" s="40"/>
    </row>
    <row r="413" spans="1:6" ht="63" x14ac:dyDescent="0.25">
      <c r="A413" s="114" t="s">
        <v>495</v>
      </c>
      <c r="B413" s="132">
        <v>929</v>
      </c>
      <c r="C413" s="110"/>
      <c r="D413" s="111"/>
      <c r="E413" s="113">
        <f>E415+E419</f>
        <v>3830</v>
      </c>
    </row>
    <row r="414" spans="1:6" s="20" customFormat="1" ht="6.95" customHeight="1" x14ac:dyDescent="0.25">
      <c r="A414" s="74"/>
      <c r="B414" s="134"/>
      <c r="C414" s="10"/>
      <c r="D414" s="11"/>
      <c r="E414" s="38"/>
      <c r="F414" s="127"/>
    </row>
    <row r="415" spans="1:6" ht="78.75" hidden="1" x14ac:dyDescent="0.25">
      <c r="A415" s="36" t="s">
        <v>464</v>
      </c>
      <c r="B415" s="134">
        <v>929</v>
      </c>
      <c r="C415" s="12" t="s">
        <v>242</v>
      </c>
      <c r="D415" s="66"/>
      <c r="E415" s="38">
        <f>E416</f>
        <v>0</v>
      </c>
    </row>
    <row r="416" spans="1:6" ht="47.25" hidden="1" x14ac:dyDescent="0.25">
      <c r="A416" s="29" t="s">
        <v>496</v>
      </c>
      <c r="B416" s="137">
        <v>929</v>
      </c>
      <c r="C416" s="37" t="s">
        <v>256</v>
      </c>
      <c r="D416" s="66"/>
      <c r="E416" s="39">
        <f>E417</f>
        <v>0</v>
      </c>
    </row>
    <row r="417" spans="1:6" ht="47.25" hidden="1" x14ac:dyDescent="0.25">
      <c r="A417" s="16" t="s">
        <v>127</v>
      </c>
      <c r="B417" s="75">
        <v>929</v>
      </c>
      <c r="C417" s="90" t="s">
        <v>260</v>
      </c>
      <c r="D417" s="66"/>
      <c r="E417" s="40">
        <f>E418</f>
        <v>0</v>
      </c>
    </row>
    <row r="418" spans="1:6" ht="31.5" hidden="1" x14ac:dyDescent="0.25">
      <c r="A418" s="17" t="s">
        <v>133</v>
      </c>
      <c r="B418" s="75">
        <v>929</v>
      </c>
      <c r="C418" s="90" t="s">
        <v>260</v>
      </c>
      <c r="D418" s="91">
        <v>200</v>
      </c>
      <c r="E418" s="40"/>
    </row>
    <row r="419" spans="1:6" ht="15.75" x14ac:dyDescent="0.25">
      <c r="A419" s="55" t="s">
        <v>33</v>
      </c>
      <c r="B419" s="134">
        <v>929</v>
      </c>
      <c r="C419" s="25" t="s">
        <v>129</v>
      </c>
      <c r="D419" s="26"/>
      <c r="E419" s="38">
        <f>E420+E424</f>
        <v>3830</v>
      </c>
    </row>
    <row r="420" spans="1:6" ht="34.5" customHeight="1" x14ac:dyDescent="0.25">
      <c r="A420" s="88" t="s">
        <v>321</v>
      </c>
      <c r="B420" s="75">
        <v>929</v>
      </c>
      <c r="C420" s="90" t="s">
        <v>131</v>
      </c>
      <c r="D420" s="90"/>
      <c r="E420" s="40">
        <f>E421+E422+E423</f>
        <v>3589.6</v>
      </c>
    </row>
    <row r="421" spans="1:6" ht="81.95" customHeight="1" x14ac:dyDescent="0.25">
      <c r="A421" s="88" t="s">
        <v>86</v>
      </c>
      <c r="B421" s="75">
        <v>929</v>
      </c>
      <c r="C421" s="90" t="s">
        <v>131</v>
      </c>
      <c r="D421" s="91">
        <v>100</v>
      </c>
      <c r="E421" s="40">
        <f>3010.1+530</f>
        <v>3540.1</v>
      </c>
    </row>
    <row r="422" spans="1:6" ht="31.5" x14ac:dyDescent="0.25">
      <c r="A422" s="17" t="s">
        <v>133</v>
      </c>
      <c r="B422" s="75">
        <v>929</v>
      </c>
      <c r="C422" s="90" t="s">
        <v>131</v>
      </c>
      <c r="D422" s="91">
        <v>200</v>
      </c>
      <c r="E422" s="40">
        <v>49.4</v>
      </c>
    </row>
    <row r="423" spans="1:6" ht="15.75" x14ac:dyDescent="0.25">
      <c r="A423" s="16" t="s">
        <v>25</v>
      </c>
      <c r="B423" s="75">
        <v>929</v>
      </c>
      <c r="C423" s="90" t="s">
        <v>131</v>
      </c>
      <c r="D423" s="91">
        <v>800</v>
      </c>
      <c r="E423" s="40">
        <v>0.1</v>
      </c>
    </row>
    <row r="424" spans="1:6" s="87" customFormat="1" ht="31.5" x14ac:dyDescent="0.25">
      <c r="A424" s="17" t="s">
        <v>618</v>
      </c>
      <c r="B424" s="75">
        <v>929</v>
      </c>
      <c r="C424" s="90" t="s">
        <v>675</v>
      </c>
      <c r="D424" s="20"/>
      <c r="E424" s="40">
        <f>E425</f>
        <v>240.4</v>
      </c>
      <c r="F424" s="125"/>
    </row>
    <row r="425" spans="1:6" s="87" customFormat="1" ht="31.5" x14ac:dyDescent="0.25">
      <c r="A425" s="17" t="s">
        <v>133</v>
      </c>
      <c r="B425" s="75">
        <v>929</v>
      </c>
      <c r="C425" s="90" t="s">
        <v>675</v>
      </c>
      <c r="D425" s="91">
        <v>200</v>
      </c>
      <c r="E425" s="40">
        <v>240.4</v>
      </c>
      <c r="F425" s="125"/>
    </row>
    <row r="426" spans="1:6" s="87" customFormat="1" ht="6.75" customHeight="1" x14ac:dyDescent="0.25">
      <c r="A426" s="16"/>
      <c r="B426" s="75"/>
      <c r="C426" s="90"/>
      <c r="D426" s="91"/>
      <c r="E426" s="40"/>
      <c r="F426" s="125"/>
    </row>
    <row r="427" spans="1:6" s="87" customFormat="1" ht="63" x14ac:dyDescent="0.25">
      <c r="A427" s="114" t="s">
        <v>600</v>
      </c>
      <c r="B427" s="132">
        <v>948</v>
      </c>
      <c r="C427" s="110"/>
      <c r="D427" s="111"/>
      <c r="E427" s="113">
        <f>E428+E435</f>
        <v>20019.599999999999</v>
      </c>
      <c r="F427" s="125"/>
    </row>
    <row r="428" spans="1:6" s="87" customFormat="1" ht="47.25" x14ac:dyDescent="0.25">
      <c r="A428" s="13" t="s">
        <v>461</v>
      </c>
      <c r="B428" s="134">
        <v>948</v>
      </c>
      <c r="C428" s="12" t="s">
        <v>226</v>
      </c>
      <c r="D428" s="59"/>
      <c r="E428" s="38">
        <f>E429</f>
        <v>4148</v>
      </c>
      <c r="F428" s="125"/>
    </row>
    <row r="429" spans="1:6" s="87" customFormat="1" ht="15.75" x14ac:dyDescent="0.25">
      <c r="A429" s="35" t="s">
        <v>543</v>
      </c>
      <c r="B429" s="134">
        <v>948</v>
      </c>
      <c r="C429" s="37" t="s">
        <v>227</v>
      </c>
      <c r="D429" s="59"/>
      <c r="E429" s="38">
        <f>E430</f>
        <v>4148</v>
      </c>
      <c r="F429" s="125"/>
    </row>
    <row r="430" spans="1:6" s="87" customFormat="1" ht="78.75" x14ac:dyDescent="0.25">
      <c r="A430" s="88" t="s">
        <v>545</v>
      </c>
      <c r="B430" s="75">
        <v>948</v>
      </c>
      <c r="C430" s="90" t="s">
        <v>544</v>
      </c>
      <c r="D430" s="59"/>
      <c r="E430" s="40">
        <f>E431+E433</f>
        <v>4148</v>
      </c>
      <c r="F430" s="125"/>
    </row>
    <row r="431" spans="1:6" s="87" customFormat="1" ht="63" x14ac:dyDescent="0.25">
      <c r="A431" s="88" t="s">
        <v>703</v>
      </c>
      <c r="B431" s="75">
        <v>948</v>
      </c>
      <c r="C431" s="90" t="s">
        <v>704</v>
      </c>
      <c r="D431" s="59"/>
      <c r="E431" s="40">
        <f>E432</f>
        <v>240</v>
      </c>
      <c r="F431" s="125"/>
    </row>
    <row r="432" spans="1:6" s="87" customFormat="1" ht="31.5" x14ac:dyDescent="0.25">
      <c r="A432" s="45" t="s">
        <v>66</v>
      </c>
      <c r="B432" s="75">
        <v>948</v>
      </c>
      <c r="C432" s="90" t="s">
        <v>704</v>
      </c>
      <c r="D432" s="91">
        <v>300</v>
      </c>
      <c r="E432" s="40">
        <v>240</v>
      </c>
      <c r="F432" s="125"/>
    </row>
    <row r="433" spans="1:6" s="87" customFormat="1" ht="78.75" x14ac:dyDescent="0.25">
      <c r="A433" s="45" t="s">
        <v>705</v>
      </c>
      <c r="B433" s="75">
        <v>948</v>
      </c>
      <c r="C433" s="90" t="s">
        <v>706</v>
      </c>
      <c r="D433" s="91"/>
      <c r="E433" s="40">
        <f>E434</f>
        <v>3908</v>
      </c>
      <c r="F433" s="125"/>
    </row>
    <row r="434" spans="1:6" s="87" customFormat="1" ht="31.5" x14ac:dyDescent="0.25">
      <c r="A434" s="45" t="s">
        <v>66</v>
      </c>
      <c r="B434" s="75">
        <v>948</v>
      </c>
      <c r="C434" s="90" t="s">
        <v>706</v>
      </c>
      <c r="D434" s="91">
        <v>300</v>
      </c>
      <c r="E434" s="40">
        <v>3908</v>
      </c>
      <c r="F434" s="125"/>
    </row>
    <row r="435" spans="1:6" s="87" customFormat="1" ht="15.75" x14ac:dyDescent="0.25">
      <c r="A435" s="55" t="s">
        <v>33</v>
      </c>
      <c r="B435" s="134">
        <v>948</v>
      </c>
      <c r="C435" s="25" t="s">
        <v>129</v>
      </c>
      <c r="D435" s="26"/>
      <c r="E435" s="38">
        <f>E439+E436</f>
        <v>15871.599999999999</v>
      </c>
      <c r="F435" s="125"/>
    </row>
    <row r="436" spans="1:6" s="87" customFormat="1" ht="110.25" x14ac:dyDescent="0.25">
      <c r="A436" s="45" t="s">
        <v>663</v>
      </c>
      <c r="B436" s="75">
        <v>948</v>
      </c>
      <c r="C436" s="90" t="s">
        <v>641</v>
      </c>
      <c r="D436" s="26"/>
      <c r="E436" s="40">
        <f>E437+E438</f>
        <v>7221.5999999999995</v>
      </c>
      <c r="F436" s="125"/>
    </row>
    <row r="437" spans="1:6" s="87" customFormat="1" ht="94.5" x14ac:dyDescent="0.25">
      <c r="A437" s="45" t="s">
        <v>86</v>
      </c>
      <c r="B437" s="75">
        <v>948</v>
      </c>
      <c r="C437" s="90" t="s">
        <v>641</v>
      </c>
      <c r="D437" s="91">
        <v>100</v>
      </c>
      <c r="E437" s="40">
        <f>6463.4+62.5+478.2</f>
        <v>7004.0999999999995</v>
      </c>
      <c r="F437" s="125"/>
    </row>
    <row r="438" spans="1:6" s="87" customFormat="1" ht="31.5" x14ac:dyDescent="0.25">
      <c r="A438" s="17" t="s">
        <v>133</v>
      </c>
      <c r="B438" s="75">
        <v>948</v>
      </c>
      <c r="C438" s="90" t="s">
        <v>641</v>
      </c>
      <c r="D438" s="91">
        <v>200</v>
      </c>
      <c r="E438" s="40">
        <f>200-62.5+80</f>
        <v>217.5</v>
      </c>
      <c r="F438" s="125"/>
    </row>
    <row r="439" spans="1:6" s="87" customFormat="1" ht="47.25" x14ac:dyDescent="0.25">
      <c r="A439" s="88" t="s">
        <v>321</v>
      </c>
      <c r="B439" s="75">
        <v>948</v>
      </c>
      <c r="C439" s="90" t="s">
        <v>131</v>
      </c>
      <c r="D439" s="90"/>
      <c r="E439" s="40">
        <f>E440+E441+E442+E443</f>
        <v>8650</v>
      </c>
      <c r="F439" s="125"/>
    </row>
    <row r="440" spans="1:6" s="87" customFormat="1" ht="94.5" x14ac:dyDescent="0.25">
      <c r="A440" s="88" t="s">
        <v>86</v>
      </c>
      <c r="B440" s="75">
        <v>948</v>
      </c>
      <c r="C440" s="90" t="s">
        <v>131</v>
      </c>
      <c r="D440" s="91">
        <v>100</v>
      </c>
      <c r="E440" s="40">
        <f>1000+1650+2500+1500+2000</f>
        <v>8650</v>
      </c>
      <c r="F440" s="125"/>
    </row>
    <row r="441" spans="1:6" s="87" customFormat="1" ht="31.5" hidden="1" x14ac:dyDescent="0.25">
      <c r="A441" s="17" t="s">
        <v>133</v>
      </c>
      <c r="B441" s="75">
        <v>948</v>
      </c>
      <c r="C441" s="90" t="s">
        <v>131</v>
      </c>
      <c r="D441" s="91">
        <v>200</v>
      </c>
      <c r="E441" s="40"/>
      <c r="F441" s="125"/>
    </row>
    <row r="442" spans="1:6" s="87" customFormat="1" ht="31.5" hidden="1" x14ac:dyDescent="0.25">
      <c r="A442" s="88" t="s">
        <v>66</v>
      </c>
      <c r="B442" s="75">
        <v>948</v>
      </c>
      <c r="C442" s="90" t="s">
        <v>131</v>
      </c>
      <c r="D442" s="91">
        <v>300</v>
      </c>
      <c r="E442" s="40"/>
      <c r="F442" s="125"/>
    </row>
    <row r="443" spans="1:6" s="87" customFormat="1" ht="15.75" hidden="1" x14ac:dyDescent="0.25">
      <c r="A443" s="16" t="s">
        <v>25</v>
      </c>
      <c r="B443" s="75">
        <v>948</v>
      </c>
      <c r="C443" s="90" t="s">
        <v>131</v>
      </c>
      <c r="D443" s="91">
        <v>800</v>
      </c>
      <c r="E443" s="40"/>
      <c r="F443" s="125"/>
    </row>
    <row r="444" spans="1:6" ht="6.75" customHeight="1" x14ac:dyDescent="0.25">
      <c r="A444" s="16"/>
      <c r="B444" s="75"/>
      <c r="C444" s="90"/>
      <c r="D444" s="91"/>
      <c r="E444" s="40"/>
    </row>
    <row r="445" spans="1:6" ht="47.25" x14ac:dyDescent="0.25">
      <c r="A445" s="115" t="s">
        <v>497</v>
      </c>
      <c r="B445" s="132" t="s">
        <v>42</v>
      </c>
      <c r="C445" s="110"/>
      <c r="D445" s="111"/>
      <c r="E445" s="113">
        <f>E447+E554</f>
        <v>283225.7</v>
      </c>
    </row>
    <row r="446" spans="1:6" s="20" customFormat="1" ht="6.75" customHeight="1" x14ac:dyDescent="0.25">
      <c r="A446" s="13"/>
      <c r="B446" s="134"/>
      <c r="C446" s="10"/>
      <c r="D446" s="11"/>
      <c r="E446" s="38"/>
      <c r="F446" s="127"/>
    </row>
    <row r="447" spans="1:6" s="20" customFormat="1" ht="47.25" x14ac:dyDescent="0.25">
      <c r="A447" s="13" t="s">
        <v>498</v>
      </c>
      <c r="B447" s="134" t="s">
        <v>42</v>
      </c>
      <c r="C447" s="12" t="s">
        <v>183</v>
      </c>
      <c r="D447" s="66"/>
      <c r="E447" s="38">
        <f>E448+E456+E463+E470+E477+E482+E489+E499+E506+E513+E520+E522+E525+E527+E533+E541+E494+E551</f>
        <v>283225.7</v>
      </c>
      <c r="F447" s="127"/>
    </row>
    <row r="448" spans="1:6" s="20" customFormat="1" ht="63" x14ac:dyDescent="0.25">
      <c r="A448" s="88" t="s">
        <v>53</v>
      </c>
      <c r="B448" s="75" t="s">
        <v>42</v>
      </c>
      <c r="C448" s="90" t="s">
        <v>184</v>
      </c>
      <c r="D448" s="90"/>
      <c r="E448" s="40">
        <f>E449+E452+E454</f>
        <v>9447.0999999999985</v>
      </c>
      <c r="F448" s="127"/>
    </row>
    <row r="449" spans="1:6" s="20" customFormat="1" ht="15.75" x14ac:dyDescent="0.25">
      <c r="A449" s="88" t="s">
        <v>291</v>
      </c>
      <c r="B449" s="75" t="s">
        <v>42</v>
      </c>
      <c r="C449" s="90" t="s">
        <v>298</v>
      </c>
      <c r="D449" s="90"/>
      <c r="E449" s="40">
        <f>E450+E451</f>
        <v>9127.2999999999993</v>
      </c>
      <c r="F449" s="127"/>
    </row>
    <row r="450" spans="1:6" s="20" customFormat="1" ht="31.5" hidden="1" x14ac:dyDescent="0.25">
      <c r="A450" s="16" t="s">
        <v>133</v>
      </c>
      <c r="B450" s="75" t="s">
        <v>42</v>
      </c>
      <c r="C450" s="90" t="s">
        <v>298</v>
      </c>
      <c r="D450" s="91">
        <v>200</v>
      </c>
      <c r="E450" s="40"/>
      <c r="F450" s="127"/>
    </row>
    <row r="451" spans="1:6" s="20" customFormat="1" ht="47.25" x14ac:dyDescent="0.25">
      <c r="A451" s="16" t="s">
        <v>12</v>
      </c>
      <c r="B451" s="75" t="s">
        <v>42</v>
      </c>
      <c r="C451" s="90" t="s">
        <v>298</v>
      </c>
      <c r="D451" s="91">
        <v>600</v>
      </c>
      <c r="E451" s="40">
        <f>5800+586+2311.3+430</f>
        <v>9127.2999999999993</v>
      </c>
      <c r="F451" s="127"/>
    </row>
    <row r="452" spans="1:6" s="20" customFormat="1" ht="15.75" hidden="1" x14ac:dyDescent="0.25">
      <c r="A452" s="16" t="s">
        <v>382</v>
      </c>
      <c r="B452" s="75" t="s">
        <v>42</v>
      </c>
      <c r="C452" s="90" t="s">
        <v>381</v>
      </c>
      <c r="D452" s="91"/>
      <c r="E452" s="40">
        <f>E453</f>
        <v>0</v>
      </c>
      <c r="F452" s="127"/>
    </row>
    <row r="453" spans="1:6" s="20" customFormat="1" ht="47.25" hidden="1" x14ac:dyDescent="0.25">
      <c r="A453" s="16" t="s">
        <v>12</v>
      </c>
      <c r="B453" s="75" t="s">
        <v>42</v>
      </c>
      <c r="C453" s="90" t="s">
        <v>381</v>
      </c>
      <c r="D453" s="91">
        <v>600</v>
      </c>
      <c r="E453" s="40"/>
      <c r="F453" s="127"/>
    </row>
    <row r="454" spans="1:6" s="20" customFormat="1" ht="31.5" x14ac:dyDescent="0.25">
      <c r="A454" s="16" t="s">
        <v>109</v>
      </c>
      <c r="B454" s="75" t="s">
        <v>42</v>
      </c>
      <c r="C454" s="90" t="s">
        <v>185</v>
      </c>
      <c r="D454" s="91"/>
      <c r="E454" s="40">
        <f>E455</f>
        <v>319.8</v>
      </c>
      <c r="F454" s="127"/>
    </row>
    <row r="455" spans="1:6" s="20" customFormat="1" ht="47.25" x14ac:dyDescent="0.25">
      <c r="A455" s="16" t="s">
        <v>12</v>
      </c>
      <c r="B455" s="75" t="s">
        <v>42</v>
      </c>
      <c r="C455" s="90" t="s">
        <v>185</v>
      </c>
      <c r="D455" s="91">
        <v>600</v>
      </c>
      <c r="E455" s="40">
        <f>220+255.8-156</f>
        <v>319.8</v>
      </c>
      <c r="F455" s="127"/>
    </row>
    <row r="456" spans="1:6" s="20" customFormat="1" ht="63" x14ac:dyDescent="0.25">
      <c r="A456" s="88" t="s">
        <v>54</v>
      </c>
      <c r="B456" s="75" t="s">
        <v>42</v>
      </c>
      <c r="C456" s="90" t="s">
        <v>186</v>
      </c>
      <c r="D456" s="90"/>
      <c r="E456" s="40">
        <f>E457+E459+E461</f>
        <v>650</v>
      </c>
      <c r="F456" s="127"/>
    </row>
    <row r="457" spans="1:6" s="20" customFormat="1" ht="15.75" x14ac:dyDescent="0.25">
      <c r="A457" s="88" t="s">
        <v>291</v>
      </c>
      <c r="B457" s="75" t="s">
        <v>42</v>
      </c>
      <c r="C457" s="90" t="s">
        <v>439</v>
      </c>
      <c r="D457" s="90"/>
      <c r="E457" s="40">
        <f>E458</f>
        <v>650</v>
      </c>
      <c r="F457" s="127"/>
    </row>
    <row r="458" spans="1:6" s="20" customFormat="1" ht="47.25" x14ac:dyDescent="0.25">
      <c r="A458" s="16" t="s">
        <v>12</v>
      </c>
      <c r="B458" s="75" t="s">
        <v>42</v>
      </c>
      <c r="C458" s="90" t="s">
        <v>439</v>
      </c>
      <c r="D458" s="91">
        <v>600</v>
      </c>
      <c r="E458" s="40">
        <f>1000-350</f>
        <v>650</v>
      </c>
      <c r="F458" s="127"/>
    </row>
    <row r="459" spans="1:6" s="20" customFormat="1" ht="31.5" hidden="1" x14ac:dyDescent="0.25">
      <c r="A459" s="16" t="s">
        <v>109</v>
      </c>
      <c r="B459" s="75" t="s">
        <v>42</v>
      </c>
      <c r="C459" s="90" t="s">
        <v>330</v>
      </c>
      <c r="D459" s="91"/>
      <c r="E459" s="40">
        <f>E460</f>
        <v>0</v>
      </c>
      <c r="F459" s="127"/>
    </row>
    <row r="460" spans="1:6" s="20" customFormat="1" ht="47.25" hidden="1" x14ac:dyDescent="0.25">
      <c r="A460" s="16" t="s">
        <v>12</v>
      </c>
      <c r="B460" s="75" t="s">
        <v>42</v>
      </c>
      <c r="C460" s="90" t="s">
        <v>330</v>
      </c>
      <c r="D460" s="91">
        <v>600</v>
      </c>
      <c r="E460" s="40"/>
      <c r="F460" s="127"/>
    </row>
    <row r="461" spans="1:6" s="20" customFormat="1" ht="31.5" hidden="1" x14ac:dyDescent="0.25">
      <c r="A461" s="16" t="s">
        <v>109</v>
      </c>
      <c r="B461" s="75" t="s">
        <v>42</v>
      </c>
      <c r="C461" s="90" t="s">
        <v>344</v>
      </c>
      <c r="D461" s="91"/>
      <c r="E461" s="40">
        <f>E462</f>
        <v>0</v>
      </c>
      <c r="F461" s="127"/>
    </row>
    <row r="462" spans="1:6" s="20" customFormat="1" ht="47.25" hidden="1" x14ac:dyDescent="0.25">
      <c r="A462" s="16" t="s">
        <v>12</v>
      </c>
      <c r="B462" s="75" t="s">
        <v>42</v>
      </c>
      <c r="C462" s="90" t="s">
        <v>344</v>
      </c>
      <c r="D462" s="91">
        <v>600</v>
      </c>
      <c r="E462" s="40">
        <f>30.9-30.9</f>
        <v>0</v>
      </c>
      <c r="F462" s="127"/>
    </row>
    <row r="463" spans="1:6" s="20" customFormat="1" ht="15.75" hidden="1" x14ac:dyDescent="0.25">
      <c r="A463" s="16" t="s">
        <v>55</v>
      </c>
      <c r="B463" s="75" t="s">
        <v>42</v>
      </c>
      <c r="C463" s="90" t="s">
        <v>187</v>
      </c>
      <c r="D463" s="90"/>
      <c r="E463" s="40">
        <f>E464+E466+E468</f>
        <v>0</v>
      </c>
      <c r="F463" s="127"/>
    </row>
    <row r="464" spans="1:6" s="20" customFormat="1" ht="15.75" hidden="1" x14ac:dyDescent="0.25">
      <c r="A464" s="88" t="s">
        <v>291</v>
      </c>
      <c r="B464" s="75" t="s">
        <v>42</v>
      </c>
      <c r="C464" s="90" t="s">
        <v>299</v>
      </c>
      <c r="D464" s="90"/>
      <c r="E464" s="40">
        <f>E465</f>
        <v>0</v>
      </c>
      <c r="F464" s="127"/>
    </row>
    <row r="465" spans="1:6" s="20" customFormat="1" ht="47.25" hidden="1" x14ac:dyDescent="0.25">
      <c r="A465" s="16" t="s">
        <v>12</v>
      </c>
      <c r="B465" s="75" t="s">
        <v>42</v>
      </c>
      <c r="C465" s="90" t="s">
        <v>299</v>
      </c>
      <c r="D465" s="91">
        <v>600</v>
      </c>
      <c r="E465" s="40">
        <f>35-35</f>
        <v>0</v>
      </c>
      <c r="F465" s="127"/>
    </row>
    <row r="466" spans="1:6" s="20" customFormat="1" ht="47.25" hidden="1" x14ac:dyDescent="0.25">
      <c r="A466" s="16" t="s">
        <v>499</v>
      </c>
      <c r="B466" s="75" t="s">
        <v>42</v>
      </c>
      <c r="C466" s="90" t="s">
        <v>188</v>
      </c>
      <c r="D466" s="91"/>
      <c r="E466" s="40">
        <f>E467</f>
        <v>0</v>
      </c>
      <c r="F466" s="127"/>
    </row>
    <row r="467" spans="1:6" s="20" customFormat="1" ht="47.25" hidden="1" x14ac:dyDescent="0.25">
      <c r="A467" s="16" t="s">
        <v>12</v>
      </c>
      <c r="B467" s="75" t="s">
        <v>42</v>
      </c>
      <c r="C467" s="90" t="s">
        <v>188</v>
      </c>
      <c r="D467" s="91">
        <v>600</v>
      </c>
      <c r="E467" s="40"/>
      <c r="F467" s="127"/>
    </row>
    <row r="468" spans="1:6" s="20" customFormat="1" ht="63" hidden="1" x14ac:dyDescent="0.25">
      <c r="A468" s="16" t="s">
        <v>500</v>
      </c>
      <c r="B468" s="75" t="s">
        <v>42</v>
      </c>
      <c r="C468" s="90" t="s">
        <v>389</v>
      </c>
      <c r="D468" s="91"/>
      <c r="E468" s="40">
        <f>E469</f>
        <v>0</v>
      </c>
      <c r="F468" s="127"/>
    </row>
    <row r="469" spans="1:6" s="20" customFormat="1" ht="47.25" hidden="1" x14ac:dyDescent="0.25">
      <c r="A469" s="16" t="s">
        <v>12</v>
      </c>
      <c r="B469" s="75" t="s">
        <v>42</v>
      </c>
      <c r="C469" s="90" t="s">
        <v>389</v>
      </c>
      <c r="D469" s="91">
        <v>600</v>
      </c>
      <c r="E469" s="40"/>
      <c r="F469" s="127"/>
    </row>
    <row r="470" spans="1:6" s="20" customFormat="1" ht="31.5" x14ac:dyDescent="0.25">
      <c r="A470" s="88" t="s">
        <v>56</v>
      </c>
      <c r="B470" s="75" t="s">
        <v>42</v>
      </c>
      <c r="C470" s="90" t="s">
        <v>189</v>
      </c>
      <c r="D470" s="90"/>
      <c r="E470" s="40">
        <f>E471+E473+E475</f>
        <v>31456.400000000001</v>
      </c>
      <c r="F470" s="127"/>
    </row>
    <row r="471" spans="1:6" s="20" customFormat="1" ht="15.75" x14ac:dyDescent="0.25">
      <c r="A471" s="88" t="s">
        <v>291</v>
      </c>
      <c r="B471" s="75" t="s">
        <v>42</v>
      </c>
      <c r="C471" s="90" t="s">
        <v>403</v>
      </c>
      <c r="D471" s="90"/>
      <c r="E471" s="40">
        <f>E472</f>
        <v>17176.800000000003</v>
      </c>
      <c r="F471" s="127"/>
    </row>
    <row r="472" spans="1:6" s="20" customFormat="1" ht="47.25" x14ac:dyDescent="0.25">
      <c r="A472" s="16" t="s">
        <v>12</v>
      </c>
      <c r="B472" s="75" t="s">
        <v>42</v>
      </c>
      <c r="C472" s="90" t="s">
        <v>403</v>
      </c>
      <c r="D472" s="91">
        <v>600</v>
      </c>
      <c r="E472" s="40">
        <f>11997.6+27.9+2101.1+1150.2+1900</f>
        <v>17176.800000000003</v>
      </c>
      <c r="F472" s="127"/>
    </row>
    <row r="473" spans="1:6" s="20" customFormat="1" ht="66" customHeight="1" x14ac:dyDescent="0.25">
      <c r="A473" s="88" t="s">
        <v>607</v>
      </c>
      <c r="B473" s="75" t="s">
        <v>42</v>
      </c>
      <c r="C473" s="90" t="s">
        <v>402</v>
      </c>
      <c r="D473" s="91"/>
      <c r="E473" s="40">
        <f>E474</f>
        <v>12213.1</v>
      </c>
      <c r="F473" s="127"/>
    </row>
    <row r="474" spans="1:6" s="20" customFormat="1" ht="47.25" x14ac:dyDescent="0.25">
      <c r="A474" s="16" t="s">
        <v>12</v>
      </c>
      <c r="B474" s="75" t="s">
        <v>42</v>
      </c>
      <c r="C474" s="90" t="s">
        <v>402</v>
      </c>
      <c r="D474" s="91">
        <v>600</v>
      </c>
      <c r="E474" s="40">
        <f>15133.2-3829+908.9</f>
        <v>12213.1</v>
      </c>
      <c r="F474" s="127"/>
    </row>
    <row r="475" spans="1:6" s="20" customFormat="1" ht="31.5" x14ac:dyDescent="0.25">
      <c r="A475" s="16" t="s">
        <v>618</v>
      </c>
      <c r="B475" s="75" t="s">
        <v>42</v>
      </c>
      <c r="C475" s="90" t="s">
        <v>626</v>
      </c>
      <c r="D475" s="91"/>
      <c r="E475" s="40">
        <f>E476</f>
        <v>2066.5</v>
      </c>
      <c r="F475" s="127"/>
    </row>
    <row r="476" spans="1:6" s="20" customFormat="1" ht="47.25" x14ac:dyDescent="0.25">
      <c r="A476" s="16" t="s">
        <v>12</v>
      </c>
      <c r="B476" s="75" t="s">
        <v>42</v>
      </c>
      <c r="C476" s="90" t="s">
        <v>626</v>
      </c>
      <c r="D476" s="91">
        <v>600</v>
      </c>
      <c r="E476" s="40">
        <f>20.7+2045.8</f>
        <v>2066.5</v>
      </c>
      <c r="F476" s="127"/>
    </row>
    <row r="477" spans="1:6" s="151" customFormat="1" ht="47.25" x14ac:dyDescent="0.25">
      <c r="A477" s="88" t="s">
        <v>501</v>
      </c>
      <c r="B477" s="75" t="s">
        <v>42</v>
      </c>
      <c r="C477" s="90" t="s">
        <v>190</v>
      </c>
      <c r="D477" s="90"/>
      <c r="E477" s="40">
        <f>E478+E480</f>
        <v>614.9</v>
      </c>
      <c r="F477" s="128"/>
    </row>
    <row r="478" spans="1:6" s="151" customFormat="1" ht="15.75" hidden="1" x14ac:dyDescent="0.25">
      <c r="A478" s="152" t="s">
        <v>291</v>
      </c>
      <c r="B478" s="75" t="s">
        <v>42</v>
      </c>
      <c r="C478" s="90" t="s">
        <v>300</v>
      </c>
      <c r="D478" s="91"/>
      <c r="E478" s="40">
        <f>E479</f>
        <v>0</v>
      </c>
      <c r="F478" s="128"/>
    </row>
    <row r="479" spans="1:6" s="151" customFormat="1" ht="47.25" hidden="1" x14ac:dyDescent="0.25">
      <c r="A479" s="16" t="s">
        <v>12</v>
      </c>
      <c r="B479" s="75" t="s">
        <v>42</v>
      </c>
      <c r="C479" s="90" t="s">
        <v>300</v>
      </c>
      <c r="D479" s="91">
        <v>600</v>
      </c>
      <c r="E479" s="40">
        <f>154-154</f>
        <v>0</v>
      </c>
      <c r="F479" s="128"/>
    </row>
    <row r="480" spans="1:6" s="151" customFormat="1" ht="15.75" x14ac:dyDescent="0.25">
      <c r="A480" s="16" t="s">
        <v>382</v>
      </c>
      <c r="B480" s="75" t="s">
        <v>42</v>
      </c>
      <c r="C480" s="90" t="s">
        <v>383</v>
      </c>
      <c r="D480" s="91"/>
      <c r="E480" s="40">
        <f>E481</f>
        <v>614.9</v>
      </c>
      <c r="F480" s="128"/>
    </row>
    <row r="481" spans="1:6" s="151" customFormat="1" ht="47.25" x14ac:dyDescent="0.25">
      <c r="A481" s="16" t="s">
        <v>12</v>
      </c>
      <c r="B481" s="75" t="s">
        <v>42</v>
      </c>
      <c r="C481" s="90" t="s">
        <v>383</v>
      </c>
      <c r="D481" s="91">
        <v>600</v>
      </c>
      <c r="E481" s="40">
        <f>151.2+463.7</f>
        <v>614.9</v>
      </c>
      <c r="F481" s="128"/>
    </row>
    <row r="482" spans="1:6" s="151" customFormat="1" ht="31.5" x14ac:dyDescent="0.25">
      <c r="A482" s="88" t="s">
        <v>57</v>
      </c>
      <c r="B482" s="75" t="s">
        <v>42</v>
      </c>
      <c r="C482" s="90" t="s">
        <v>191</v>
      </c>
      <c r="D482" s="90"/>
      <c r="E482" s="40">
        <f>E483+E485+E487</f>
        <v>11490.6</v>
      </c>
      <c r="F482" s="128"/>
    </row>
    <row r="483" spans="1:6" s="151" customFormat="1" ht="15.75" x14ac:dyDescent="0.25">
      <c r="A483" s="88" t="s">
        <v>291</v>
      </c>
      <c r="B483" s="75" t="s">
        <v>42</v>
      </c>
      <c r="C483" s="90" t="s">
        <v>404</v>
      </c>
      <c r="D483" s="91"/>
      <c r="E483" s="40">
        <f>E484</f>
        <v>6546.8</v>
      </c>
      <c r="F483" s="128"/>
    </row>
    <row r="484" spans="1:6" s="151" customFormat="1" ht="47.25" x14ac:dyDescent="0.25">
      <c r="A484" s="16" t="s">
        <v>12</v>
      </c>
      <c r="B484" s="75" t="s">
        <v>42</v>
      </c>
      <c r="C484" s="90" t="s">
        <v>404</v>
      </c>
      <c r="D484" s="91">
        <v>600</v>
      </c>
      <c r="E484" s="40">
        <f>4532.3+13.7+767.2+353.6+880</f>
        <v>6546.8</v>
      </c>
      <c r="F484" s="128"/>
    </row>
    <row r="485" spans="1:6" s="151" customFormat="1" ht="69.75" customHeight="1" x14ac:dyDescent="0.25">
      <c r="A485" s="88" t="s">
        <v>607</v>
      </c>
      <c r="B485" s="75" t="s">
        <v>42</v>
      </c>
      <c r="C485" s="90" t="s">
        <v>405</v>
      </c>
      <c r="D485" s="91"/>
      <c r="E485" s="40">
        <f>E486</f>
        <v>4157.4000000000005</v>
      </c>
      <c r="F485" s="128"/>
    </row>
    <row r="486" spans="1:6" s="151" customFormat="1" ht="47.25" x14ac:dyDescent="0.25">
      <c r="A486" s="16" t="s">
        <v>12</v>
      </c>
      <c r="B486" s="75" t="s">
        <v>42</v>
      </c>
      <c r="C486" s="90" t="s">
        <v>405</v>
      </c>
      <c r="D486" s="91">
        <v>600</v>
      </c>
      <c r="E486" s="40">
        <f>5409.1-1368.6+116.9</f>
        <v>4157.4000000000005</v>
      </c>
      <c r="F486" s="128"/>
    </row>
    <row r="487" spans="1:6" s="151" customFormat="1" ht="31.5" x14ac:dyDescent="0.25">
      <c r="A487" s="17" t="s">
        <v>618</v>
      </c>
      <c r="B487" s="75" t="s">
        <v>42</v>
      </c>
      <c r="C487" s="90" t="s">
        <v>682</v>
      </c>
      <c r="D487" s="91"/>
      <c r="E487" s="40">
        <f>E488</f>
        <v>786.4</v>
      </c>
      <c r="F487" s="128"/>
    </row>
    <row r="488" spans="1:6" s="151" customFormat="1" ht="47.25" x14ac:dyDescent="0.25">
      <c r="A488" s="16" t="s">
        <v>12</v>
      </c>
      <c r="B488" s="75" t="s">
        <v>42</v>
      </c>
      <c r="C488" s="90" t="s">
        <v>682</v>
      </c>
      <c r="D488" s="91">
        <v>600</v>
      </c>
      <c r="E488" s="40">
        <v>786.4</v>
      </c>
      <c r="F488" s="128"/>
    </row>
    <row r="489" spans="1:6" s="20" customFormat="1" ht="47.25" x14ac:dyDescent="0.25">
      <c r="A489" s="88" t="s">
        <v>58</v>
      </c>
      <c r="B489" s="75" t="s">
        <v>42</v>
      </c>
      <c r="C489" s="90" t="s">
        <v>192</v>
      </c>
      <c r="D489" s="90"/>
      <c r="E489" s="40">
        <f>E490+E492</f>
        <v>14.4</v>
      </c>
      <c r="F489" s="127"/>
    </row>
    <row r="490" spans="1:6" s="20" customFormat="1" ht="15.75" hidden="1" x14ac:dyDescent="0.25">
      <c r="A490" s="153" t="s">
        <v>291</v>
      </c>
      <c r="B490" s="75" t="s">
        <v>42</v>
      </c>
      <c r="C490" s="90" t="s">
        <v>301</v>
      </c>
      <c r="D490" s="91"/>
      <c r="E490" s="40">
        <f>E491</f>
        <v>0</v>
      </c>
      <c r="F490" s="127"/>
    </row>
    <row r="491" spans="1:6" s="20" customFormat="1" ht="47.25" hidden="1" x14ac:dyDescent="0.25">
      <c r="A491" s="16" t="s">
        <v>12</v>
      </c>
      <c r="B491" s="75" t="s">
        <v>42</v>
      </c>
      <c r="C491" s="90" t="s">
        <v>301</v>
      </c>
      <c r="D491" s="91">
        <v>600</v>
      </c>
      <c r="E491" s="40"/>
      <c r="F491" s="127"/>
    </row>
    <row r="492" spans="1:6" s="20" customFormat="1" ht="15.75" x14ac:dyDescent="0.25">
      <c r="A492" s="16" t="s">
        <v>382</v>
      </c>
      <c r="B492" s="75" t="s">
        <v>42</v>
      </c>
      <c r="C492" s="90" t="s">
        <v>384</v>
      </c>
      <c r="D492" s="91"/>
      <c r="E492" s="40">
        <f>E493</f>
        <v>14.4</v>
      </c>
      <c r="F492" s="127"/>
    </row>
    <row r="493" spans="1:6" s="20" customFormat="1" ht="47.25" x14ac:dyDescent="0.25">
      <c r="A493" s="16" t="s">
        <v>12</v>
      </c>
      <c r="B493" s="75" t="s">
        <v>42</v>
      </c>
      <c r="C493" s="90" t="s">
        <v>384</v>
      </c>
      <c r="D493" s="91">
        <v>600</v>
      </c>
      <c r="E493" s="40">
        <f>2+12.4</f>
        <v>14.4</v>
      </c>
      <c r="F493" s="127"/>
    </row>
    <row r="494" spans="1:6" s="20" customFormat="1" ht="47.25" x14ac:dyDescent="0.25">
      <c r="A494" s="86" t="s">
        <v>499</v>
      </c>
      <c r="B494" s="75">
        <v>956</v>
      </c>
      <c r="C494" s="90" t="s">
        <v>552</v>
      </c>
      <c r="D494" s="91"/>
      <c r="E494" s="40">
        <f>E497+E495</f>
        <v>345</v>
      </c>
      <c r="F494" s="127"/>
    </row>
    <row r="495" spans="1:6" s="20" customFormat="1" ht="94.5" x14ac:dyDescent="0.25">
      <c r="A495" s="86" t="s">
        <v>654</v>
      </c>
      <c r="B495" s="75">
        <v>956</v>
      </c>
      <c r="C495" s="90" t="s">
        <v>655</v>
      </c>
      <c r="D495" s="91"/>
      <c r="E495" s="40">
        <f>E496</f>
        <v>10.5</v>
      </c>
      <c r="F495" s="127"/>
    </row>
    <row r="496" spans="1:6" s="20" customFormat="1" ht="47.25" x14ac:dyDescent="0.25">
      <c r="A496" s="86" t="s">
        <v>12</v>
      </c>
      <c r="B496" s="75">
        <v>956</v>
      </c>
      <c r="C496" s="90" t="s">
        <v>655</v>
      </c>
      <c r="D496" s="91">
        <v>600</v>
      </c>
      <c r="E496" s="40">
        <v>10.5</v>
      </c>
      <c r="F496" s="127"/>
    </row>
    <row r="497" spans="1:6" s="20" customFormat="1" ht="47.25" x14ac:dyDescent="0.25">
      <c r="A497" s="86" t="s">
        <v>499</v>
      </c>
      <c r="B497" s="75">
        <v>956</v>
      </c>
      <c r="C497" s="90" t="s">
        <v>553</v>
      </c>
      <c r="D497" s="91"/>
      <c r="E497" s="40">
        <f>E498</f>
        <v>334.5</v>
      </c>
      <c r="F497" s="127"/>
    </row>
    <row r="498" spans="1:6" s="20" customFormat="1" ht="47.25" x14ac:dyDescent="0.25">
      <c r="A498" s="86" t="s">
        <v>12</v>
      </c>
      <c r="B498" s="75">
        <v>956</v>
      </c>
      <c r="C498" s="90" t="s">
        <v>553</v>
      </c>
      <c r="D498" s="91">
        <v>600</v>
      </c>
      <c r="E498" s="40">
        <f>71+300-36.5</f>
        <v>334.5</v>
      </c>
      <c r="F498" s="127"/>
    </row>
    <row r="499" spans="1:6" s="20" customFormat="1" ht="31.5" x14ac:dyDescent="0.25">
      <c r="A499" s="16" t="s">
        <v>568</v>
      </c>
      <c r="B499" s="75">
        <v>956</v>
      </c>
      <c r="C499" s="90" t="s">
        <v>566</v>
      </c>
      <c r="D499" s="91"/>
      <c r="E499" s="40">
        <f>E500+E502+E504</f>
        <v>7456.1</v>
      </c>
      <c r="F499" s="127"/>
    </row>
    <row r="500" spans="1:6" s="20" customFormat="1" ht="15.75" x14ac:dyDescent="0.25">
      <c r="A500" s="16" t="s">
        <v>291</v>
      </c>
      <c r="B500" s="75">
        <v>956</v>
      </c>
      <c r="C500" s="90" t="s">
        <v>567</v>
      </c>
      <c r="D500" s="91"/>
      <c r="E500" s="40">
        <f>E501</f>
        <v>3682.1</v>
      </c>
      <c r="F500" s="127"/>
    </row>
    <row r="501" spans="1:6" s="20" customFormat="1" ht="47.25" x14ac:dyDescent="0.25">
      <c r="A501" s="16" t="s">
        <v>12</v>
      </c>
      <c r="B501" s="75">
        <v>956</v>
      </c>
      <c r="C501" s="90" t="s">
        <v>567</v>
      </c>
      <c r="D501" s="91">
        <v>600</v>
      </c>
      <c r="E501" s="40">
        <f>3968.3-786+7.2+1666.5-2843.9+1670</f>
        <v>3682.1</v>
      </c>
      <c r="F501" s="127"/>
    </row>
    <row r="502" spans="1:6" s="20" customFormat="1" ht="71.25" customHeight="1" x14ac:dyDescent="0.25">
      <c r="A502" s="16" t="s">
        <v>607</v>
      </c>
      <c r="B502" s="75">
        <v>956</v>
      </c>
      <c r="C502" s="90" t="s">
        <v>595</v>
      </c>
      <c r="D502" s="91"/>
      <c r="E502" s="40">
        <f>E503</f>
        <v>2130</v>
      </c>
      <c r="F502" s="127"/>
    </row>
    <row r="503" spans="1:6" s="20" customFormat="1" ht="47.25" x14ac:dyDescent="0.25">
      <c r="A503" s="16" t="s">
        <v>12</v>
      </c>
      <c r="B503" s="75">
        <v>956</v>
      </c>
      <c r="C503" s="90" t="s">
        <v>595</v>
      </c>
      <c r="D503" s="91">
        <v>600</v>
      </c>
      <c r="E503" s="40">
        <f>2851.5-721.5</f>
        <v>2130</v>
      </c>
      <c r="F503" s="127"/>
    </row>
    <row r="504" spans="1:6" s="20" customFormat="1" ht="31.5" x14ac:dyDescent="0.25">
      <c r="A504" s="17" t="s">
        <v>618</v>
      </c>
      <c r="B504" s="75" t="s">
        <v>42</v>
      </c>
      <c r="C504" s="90" t="s">
        <v>683</v>
      </c>
      <c r="D504" s="91"/>
      <c r="E504" s="40">
        <f>E505</f>
        <v>1644</v>
      </c>
      <c r="F504" s="127"/>
    </row>
    <row r="505" spans="1:6" s="20" customFormat="1" ht="47.25" x14ac:dyDescent="0.25">
      <c r="A505" s="16" t="s">
        <v>12</v>
      </c>
      <c r="B505" s="75" t="s">
        <v>42</v>
      </c>
      <c r="C505" s="90" t="s">
        <v>683</v>
      </c>
      <c r="D505" s="91">
        <v>600</v>
      </c>
      <c r="E505" s="40">
        <v>1644</v>
      </c>
      <c r="F505" s="127"/>
    </row>
    <row r="506" spans="1:6" s="20" customFormat="1" ht="31.5" x14ac:dyDescent="0.25">
      <c r="A506" s="88" t="s">
        <v>395</v>
      </c>
      <c r="B506" s="75" t="s">
        <v>42</v>
      </c>
      <c r="C506" s="90" t="s">
        <v>193</v>
      </c>
      <c r="D506" s="90"/>
      <c r="E506" s="40">
        <f>E507+E509+E511</f>
        <v>64503.000000000007</v>
      </c>
      <c r="F506" s="127"/>
    </row>
    <row r="507" spans="1:6" s="20" customFormat="1" ht="15.75" x14ac:dyDescent="0.25">
      <c r="A507" s="88" t="s">
        <v>291</v>
      </c>
      <c r="B507" s="75" t="s">
        <v>42</v>
      </c>
      <c r="C507" s="90" t="s">
        <v>406</v>
      </c>
      <c r="D507" s="90"/>
      <c r="E507" s="40">
        <f>E508</f>
        <v>36888.400000000009</v>
      </c>
      <c r="F507" s="127"/>
    </row>
    <row r="508" spans="1:6" s="20" customFormat="1" ht="47.25" x14ac:dyDescent="0.25">
      <c r="A508" s="16" t="s">
        <v>12</v>
      </c>
      <c r="B508" s="75" t="s">
        <v>42</v>
      </c>
      <c r="C508" s="90" t="s">
        <v>406</v>
      </c>
      <c r="D508" s="91">
        <v>600</v>
      </c>
      <c r="E508" s="40">
        <f>21360.5+30.4+17964.2-2815.7+349</f>
        <v>36888.400000000009</v>
      </c>
      <c r="F508" s="127"/>
    </row>
    <row r="509" spans="1:6" s="20" customFormat="1" ht="74.25" customHeight="1" x14ac:dyDescent="0.25">
      <c r="A509" s="88" t="s">
        <v>607</v>
      </c>
      <c r="B509" s="75" t="s">
        <v>42</v>
      </c>
      <c r="C509" s="90" t="s">
        <v>407</v>
      </c>
      <c r="D509" s="91"/>
      <c r="E509" s="40">
        <f>E510</f>
        <v>20378.599999999999</v>
      </c>
      <c r="F509" s="127"/>
    </row>
    <row r="510" spans="1:6" s="20" customFormat="1" ht="47.25" x14ac:dyDescent="0.25">
      <c r="A510" s="16" t="s">
        <v>12</v>
      </c>
      <c r="B510" s="75" t="s">
        <v>42</v>
      </c>
      <c r="C510" s="90" t="s">
        <v>407</v>
      </c>
      <c r="D510" s="91">
        <v>600</v>
      </c>
      <c r="E510" s="40">
        <f>22908.1-5796.3+3266.8</f>
        <v>20378.599999999999</v>
      </c>
      <c r="F510" s="127"/>
    </row>
    <row r="511" spans="1:6" s="20" customFormat="1" ht="31.5" x14ac:dyDescent="0.25">
      <c r="A511" s="16" t="s">
        <v>618</v>
      </c>
      <c r="B511" s="75" t="s">
        <v>42</v>
      </c>
      <c r="C511" s="90" t="s">
        <v>627</v>
      </c>
      <c r="D511" s="91"/>
      <c r="E511" s="40">
        <f>E512</f>
        <v>7236</v>
      </c>
      <c r="F511" s="127"/>
    </row>
    <row r="512" spans="1:6" s="20" customFormat="1" ht="47.25" x14ac:dyDescent="0.25">
      <c r="A512" s="16" t="s">
        <v>12</v>
      </c>
      <c r="B512" s="75" t="s">
        <v>42</v>
      </c>
      <c r="C512" s="90" t="s">
        <v>627</v>
      </c>
      <c r="D512" s="91">
        <v>600</v>
      </c>
      <c r="E512" s="40">
        <f>55.3+7180.7</f>
        <v>7236</v>
      </c>
      <c r="F512" s="127"/>
    </row>
    <row r="513" spans="1:6" s="20" customFormat="1" ht="63" x14ac:dyDescent="0.25">
      <c r="A513" s="88" t="s">
        <v>60</v>
      </c>
      <c r="B513" s="75" t="s">
        <v>42</v>
      </c>
      <c r="C513" s="90" t="s">
        <v>194</v>
      </c>
      <c r="D513" s="90"/>
      <c r="E513" s="40">
        <f>E514+E516+E518</f>
        <v>93651.1</v>
      </c>
      <c r="F513" s="127"/>
    </row>
    <row r="514" spans="1:6" s="20" customFormat="1" ht="15.75" x14ac:dyDescent="0.25">
      <c r="A514" s="88" t="s">
        <v>291</v>
      </c>
      <c r="B514" s="75" t="s">
        <v>42</v>
      </c>
      <c r="C514" s="90" t="s">
        <v>408</v>
      </c>
      <c r="D514" s="90"/>
      <c r="E514" s="40">
        <f>E515</f>
        <v>69386.3</v>
      </c>
      <c r="F514" s="127"/>
    </row>
    <row r="515" spans="1:6" s="20" customFormat="1" ht="47.25" x14ac:dyDescent="0.25">
      <c r="A515" s="16" t="s">
        <v>12</v>
      </c>
      <c r="B515" s="75" t="s">
        <v>42</v>
      </c>
      <c r="C515" s="90" t="s">
        <v>408</v>
      </c>
      <c r="D515" s="91">
        <v>600</v>
      </c>
      <c r="E515" s="40">
        <f>55948.8-125.2+1571.5+5590.2+6401</f>
        <v>69386.3</v>
      </c>
      <c r="F515" s="127"/>
    </row>
    <row r="516" spans="1:6" s="20" customFormat="1" ht="63" x14ac:dyDescent="0.25">
      <c r="A516" s="88" t="s">
        <v>605</v>
      </c>
      <c r="B516" s="75" t="s">
        <v>42</v>
      </c>
      <c r="C516" s="90" t="s">
        <v>409</v>
      </c>
      <c r="D516" s="91"/>
      <c r="E516" s="40">
        <f>E517</f>
        <v>20599.999999999996</v>
      </c>
      <c r="F516" s="127"/>
    </row>
    <row r="517" spans="1:6" s="20" customFormat="1" ht="47.25" x14ac:dyDescent="0.25">
      <c r="A517" s="16" t="s">
        <v>12</v>
      </c>
      <c r="B517" s="75" t="s">
        <v>42</v>
      </c>
      <c r="C517" s="90" t="s">
        <v>409</v>
      </c>
      <c r="D517" s="91">
        <v>600</v>
      </c>
      <c r="E517" s="40">
        <f>12757-897.1+8677.3+62.8</f>
        <v>20599.999999999996</v>
      </c>
      <c r="F517" s="127"/>
    </row>
    <row r="518" spans="1:6" s="20" customFormat="1" ht="31.5" x14ac:dyDescent="0.25">
      <c r="A518" s="16" t="s">
        <v>618</v>
      </c>
      <c r="B518" s="75" t="s">
        <v>42</v>
      </c>
      <c r="C518" s="90" t="s">
        <v>628</v>
      </c>
      <c r="D518" s="91"/>
      <c r="E518" s="40">
        <f>E519</f>
        <v>3664.8</v>
      </c>
      <c r="F518" s="127"/>
    </row>
    <row r="519" spans="1:6" s="20" customFormat="1" ht="47.25" x14ac:dyDescent="0.25">
      <c r="A519" s="16" t="s">
        <v>12</v>
      </c>
      <c r="B519" s="75" t="s">
        <v>42</v>
      </c>
      <c r="C519" s="90" t="s">
        <v>628</v>
      </c>
      <c r="D519" s="91">
        <v>600</v>
      </c>
      <c r="E519" s="40">
        <f>268.4+3396.4</f>
        <v>3664.8</v>
      </c>
      <c r="F519" s="127"/>
    </row>
    <row r="520" spans="1:6" s="20" customFormat="1" ht="47.25" x14ac:dyDescent="0.25">
      <c r="A520" s="88" t="s">
        <v>61</v>
      </c>
      <c r="B520" s="75" t="s">
        <v>42</v>
      </c>
      <c r="C520" s="90" t="s">
        <v>195</v>
      </c>
      <c r="D520" s="90"/>
      <c r="E520" s="40">
        <f>E521</f>
        <v>285</v>
      </c>
      <c r="F520" s="127"/>
    </row>
    <row r="521" spans="1:6" s="20" customFormat="1" ht="47.25" x14ac:dyDescent="0.25">
      <c r="A521" s="16" t="s">
        <v>12</v>
      </c>
      <c r="B521" s="75" t="s">
        <v>42</v>
      </c>
      <c r="C521" s="90" t="s">
        <v>195</v>
      </c>
      <c r="D521" s="91">
        <v>600</v>
      </c>
      <c r="E521" s="40">
        <f>265+200-180</f>
        <v>285</v>
      </c>
      <c r="F521" s="127"/>
    </row>
    <row r="522" spans="1:6" s="20" customFormat="1" ht="94.5" hidden="1" x14ac:dyDescent="0.25">
      <c r="A522" s="88" t="s">
        <v>502</v>
      </c>
      <c r="B522" s="75" t="s">
        <v>42</v>
      </c>
      <c r="C522" s="90" t="s">
        <v>196</v>
      </c>
      <c r="D522" s="90"/>
      <c r="E522" s="40">
        <f>E523</f>
        <v>0</v>
      </c>
      <c r="F522" s="127"/>
    </row>
    <row r="523" spans="1:6" s="20" customFormat="1" ht="15.75" hidden="1" x14ac:dyDescent="0.25">
      <c r="A523" s="88" t="s">
        <v>291</v>
      </c>
      <c r="B523" s="75" t="s">
        <v>42</v>
      </c>
      <c r="C523" s="90" t="s">
        <v>440</v>
      </c>
      <c r="D523" s="90"/>
      <c r="E523" s="40">
        <f>E524</f>
        <v>0</v>
      </c>
      <c r="F523" s="127"/>
    </row>
    <row r="524" spans="1:6" s="20" customFormat="1" ht="47.25" hidden="1" x14ac:dyDescent="0.25">
      <c r="A524" s="16" t="s">
        <v>12</v>
      </c>
      <c r="B524" s="75" t="s">
        <v>42</v>
      </c>
      <c r="C524" s="90" t="s">
        <v>440</v>
      </c>
      <c r="D524" s="91">
        <v>600</v>
      </c>
      <c r="E524" s="40">
        <v>0</v>
      </c>
      <c r="F524" s="127"/>
    </row>
    <row r="525" spans="1:6" s="20" customFormat="1" ht="47.25" hidden="1" x14ac:dyDescent="0.25">
      <c r="A525" s="16" t="s">
        <v>197</v>
      </c>
      <c r="B525" s="75" t="s">
        <v>42</v>
      </c>
      <c r="C525" s="90" t="s">
        <v>198</v>
      </c>
      <c r="D525" s="90"/>
      <c r="E525" s="40">
        <f>E526</f>
        <v>0</v>
      </c>
      <c r="F525" s="127"/>
    </row>
    <row r="526" spans="1:6" s="20" customFormat="1" ht="47.25" hidden="1" x14ac:dyDescent="0.25">
      <c r="A526" s="16" t="s">
        <v>12</v>
      </c>
      <c r="B526" s="75" t="s">
        <v>42</v>
      </c>
      <c r="C526" s="90" t="s">
        <v>198</v>
      </c>
      <c r="D526" s="91">
        <v>600</v>
      </c>
      <c r="E526" s="40"/>
      <c r="F526" s="127"/>
    </row>
    <row r="527" spans="1:6" s="20" customFormat="1" ht="47.25" x14ac:dyDescent="0.25">
      <c r="A527" s="16" t="s">
        <v>62</v>
      </c>
      <c r="B527" s="75" t="s">
        <v>42</v>
      </c>
      <c r="C527" s="90" t="s">
        <v>199</v>
      </c>
      <c r="D527" s="90"/>
      <c r="E527" s="40">
        <f>E528+E530</f>
        <v>5303.7</v>
      </c>
      <c r="F527" s="127"/>
    </row>
    <row r="528" spans="1:6" s="20" customFormat="1" ht="126" x14ac:dyDescent="0.25">
      <c r="A528" s="88" t="s">
        <v>361</v>
      </c>
      <c r="B528" s="75" t="s">
        <v>42</v>
      </c>
      <c r="C528" s="90" t="s">
        <v>200</v>
      </c>
      <c r="D528" s="91"/>
      <c r="E528" s="40">
        <f>E529</f>
        <v>550</v>
      </c>
      <c r="F528" s="127"/>
    </row>
    <row r="529" spans="1:6" s="20" customFormat="1" ht="31.5" x14ac:dyDescent="0.25">
      <c r="A529" s="88" t="s">
        <v>66</v>
      </c>
      <c r="B529" s="75" t="s">
        <v>42</v>
      </c>
      <c r="C529" s="90" t="s">
        <v>200</v>
      </c>
      <c r="D529" s="91">
        <v>300</v>
      </c>
      <c r="E529" s="40">
        <v>550</v>
      </c>
      <c r="F529" s="127"/>
    </row>
    <row r="530" spans="1:6" s="20" customFormat="1" ht="15.75" x14ac:dyDescent="0.25">
      <c r="A530" s="16" t="s">
        <v>291</v>
      </c>
      <c r="B530" s="75" t="s">
        <v>42</v>
      </c>
      <c r="C530" s="90" t="s">
        <v>302</v>
      </c>
      <c r="D530" s="90"/>
      <c r="E530" s="40">
        <f>E531+E532</f>
        <v>4753.7</v>
      </c>
      <c r="F530" s="127"/>
    </row>
    <row r="531" spans="1:6" s="20" customFormat="1" ht="31.5" x14ac:dyDescent="0.25">
      <c r="A531" s="88" t="s">
        <v>66</v>
      </c>
      <c r="B531" s="75" t="s">
        <v>42</v>
      </c>
      <c r="C531" s="90" t="s">
        <v>302</v>
      </c>
      <c r="D531" s="91">
        <v>300</v>
      </c>
      <c r="E531" s="40">
        <v>299.7</v>
      </c>
      <c r="F531" s="127"/>
    </row>
    <row r="532" spans="1:6" s="20" customFormat="1" ht="47.25" x14ac:dyDescent="0.25">
      <c r="A532" s="16" t="s">
        <v>12</v>
      </c>
      <c r="B532" s="75" t="s">
        <v>42</v>
      </c>
      <c r="C532" s="90" t="s">
        <v>302</v>
      </c>
      <c r="D532" s="91">
        <v>600</v>
      </c>
      <c r="E532" s="40">
        <f>3908-142.5+304+384.5</f>
        <v>4454</v>
      </c>
      <c r="F532" s="127"/>
    </row>
    <row r="533" spans="1:6" s="20" customFormat="1" ht="63" x14ac:dyDescent="0.25">
      <c r="A533" s="88" t="s">
        <v>503</v>
      </c>
      <c r="B533" s="75" t="s">
        <v>42</v>
      </c>
      <c r="C533" s="90" t="s">
        <v>684</v>
      </c>
      <c r="D533" s="91"/>
      <c r="E533" s="40">
        <f>E534+E539</f>
        <v>7629.5</v>
      </c>
      <c r="F533" s="127"/>
    </row>
    <row r="534" spans="1:6" s="20" customFormat="1" ht="63" x14ac:dyDescent="0.25">
      <c r="A534" s="88" t="s">
        <v>503</v>
      </c>
      <c r="B534" s="75" t="s">
        <v>42</v>
      </c>
      <c r="C534" s="90" t="s">
        <v>201</v>
      </c>
      <c r="D534" s="91"/>
      <c r="E534" s="40">
        <f>E535+E536+E537+E538</f>
        <v>7450.8</v>
      </c>
      <c r="F534" s="127"/>
    </row>
    <row r="535" spans="1:6" s="20" customFormat="1" ht="81" customHeight="1" x14ac:dyDescent="0.25">
      <c r="A535" s="16" t="s">
        <v>24</v>
      </c>
      <c r="B535" s="75" t="s">
        <v>42</v>
      </c>
      <c r="C535" s="90" t="s">
        <v>201</v>
      </c>
      <c r="D535" s="91">
        <v>100</v>
      </c>
      <c r="E535" s="40">
        <f>6357.7+995+155.1-100</f>
        <v>7407.8</v>
      </c>
      <c r="F535" s="127"/>
    </row>
    <row r="536" spans="1:6" s="20" customFormat="1" ht="31.5" x14ac:dyDescent="0.25">
      <c r="A536" s="17" t="s">
        <v>133</v>
      </c>
      <c r="B536" s="75" t="s">
        <v>42</v>
      </c>
      <c r="C536" s="90" t="s">
        <v>201</v>
      </c>
      <c r="D536" s="91">
        <v>200</v>
      </c>
      <c r="E536" s="40">
        <f>306.8-208.7-55.1</f>
        <v>43.000000000000021</v>
      </c>
      <c r="F536" s="127"/>
    </row>
    <row r="537" spans="1:6" s="20" customFormat="1" ht="31.5" hidden="1" x14ac:dyDescent="0.25">
      <c r="A537" s="88" t="s">
        <v>66</v>
      </c>
      <c r="B537" s="75">
        <v>956</v>
      </c>
      <c r="C537" s="90" t="s">
        <v>201</v>
      </c>
      <c r="D537" s="91">
        <v>300</v>
      </c>
      <c r="E537" s="40"/>
      <c r="F537" s="127"/>
    </row>
    <row r="538" spans="1:6" s="20" customFormat="1" ht="15.75" hidden="1" x14ac:dyDescent="0.25">
      <c r="A538" s="16" t="s">
        <v>25</v>
      </c>
      <c r="B538" s="75">
        <v>956</v>
      </c>
      <c r="C538" s="90" t="s">
        <v>201</v>
      </c>
      <c r="D538" s="91">
        <v>800</v>
      </c>
      <c r="E538" s="40"/>
      <c r="F538" s="127"/>
    </row>
    <row r="539" spans="1:6" s="20" customFormat="1" ht="31.5" x14ac:dyDescent="0.25">
      <c r="A539" s="16" t="s">
        <v>618</v>
      </c>
      <c r="B539" s="75">
        <v>956</v>
      </c>
      <c r="C539" s="90" t="s">
        <v>686</v>
      </c>
      <c r="D539" s="91"/>
      <c r="E539" s="40">
        <f>E540</f>
        <v>178.7</v>
      </c>
      <c r="F539" s="127"/>
    </row>
    <row r="540" spans="1:6" s="20" customFormat="1" ht="31.5" x14ac:dyDescent="0.25">
      <c r="A540" s="17" t="s">
        <v>133</v>
      </c>
      <c r="B540" s="75">
        <v>956</v>
      </c>
      <c r="C540" s="90" t="s">
        <v>686</v>
      </c>
      <c r="D540" s="91">
        <v>200</v>
      </c>
      <c r="E540" s="40">
        <v>178.7</v>
      </c>
      <c r="F540" s="127"/>
    </row>
    <row r="541" spans="1:6" s="20" customFormat="1" ht="31.5" x14ac:dyDescent="0.25">
      <c r="A541" s="16" t="s">
        <v>353</v>
      </c>
      <c r="B541" s="75" t="s">
        <v>42</v>
      </c>
      <c r="C541" s="90" t="s">
        <v>354</v>
      </c>
      <c r="D541" s="91"/>
      <c r="E541" s="40">
        <f>E542+E547+E549</f>
        <v>45679.399999999994</v>
      </c>
      <c r="F541" s="127"/>
    </row>
    <row r="542" spans="1:6" s="20" customFormat="1" ht="15.75" x14ac:dyDescent="0.25">
      <c r="A542" s="88" t="s">
        <v>291</v>
      </c>
      <c r="B542" s="75" t="s">
        <v>42</v>
      </c>
      <c r="C542" s="90" t="s">
        <v>712</v>
      </c>
      <c r="D542" s="91"/>
      <c r="E542" s="40">
        <f>E543+E544+E546+E545</f>
        <v>36563</v>
      </c>
      <c r="F542" s="127"/>
    </row>
    <row r="543" spans="1:6" s="20" customFormat="1" ht="81" customHeight="1" x14ac:dyDescent="0.25">
      <c r="A543" s="16" t="s">
        <v>24</v>
      </c>
      <c r="B543" s="75">
        <v>956</v>
      </c>
      <c r="C543" s="90" t="s">
        <v>712</v>
      </c>
      <c r="D543" s="91">
        <v>100</v>
      </c>
      <c r="E543" s="40">
        <f>27145.3-14+3493+5655.3-500+100</f>
        <v>35879.599999999999</v>
      </c>
      <c r="F543" s="127"/>
    </row>
    <row r="544" spans="1:6" s="20" customFormat="1" ht="31.5" x14ac:dyDescent="0.25">
      <c r="A544" s="17" t="s">
        <v>133</v>
      </c>
      <c r="B544" s="75">
        <v>956</v>
      </c>
      <c r="C544" s="90" t="s">
        <v>712</v>
      </c>
      <c r="D544" s="91">
        <v>200</v>
      </c>
      <c r="E544" s="40">
        <f>1035.8+153.8-535.7</f>
        <v>653.89999999999986</v>
      </c>
      <c r="F544" s="127"/>
    </row>
    <row r="545" spans="1:6" s="20" customFormat="1" ht="31.5" hidden="1" x14ac:dyDescent="0.25">
      <c r="A545" s="88" t="s">
        <v>66</v>
      </c>
      <c r="B545" s="75">
        <v>956</v>
      </c>
      <c r="C545" s="90" t="s">
        <v>712</v>
      </c>
      <c r="D545" s="91">
        <v>300</v>
      </c>
      <c r="E545" s="40"/>
      <c r="F545" s="127"/>
    </row>
    <row r="546" spans="1:6" s="20" customFormat="1" ht="15.75" x14ac:dyDescent="0.25">
      <c r="A546" s="16" t="s">
        <v>25</v>
      </c>
      <c r="B546" s="75">
        <v>956</v>
      </c>
      <c r="C546" s="90" t="s">
        <v>712</v>
      </c>
      <c r="D546" s="91">
        <v>800</v>
      </c>
      <c r="E546" s="40">
        <f>8.5+14+7</f>
        <v>29.5</v>
      </c>
      <c r="F546" s="127"/>
    </row>
    <row r="547" spans="1:6" s="20" customFormat="1" ht="72.75" customHeight="1" x14ac:dyDescent="0.25">
      <c r="A547" s="16" t="s">
        <v>607</v>
      </c>
      <c r="B547" s="75">
        <v>956</v>
      </c>
      <c r="C547" s="90" t="s">
        <v>662</v>
      </c>
      <c r="D547" s="91"/>
      <c r="E547" s="40">
        <f>E548</f>
        <v>8470.7000000000007</v>
      </c>
      <c r="F547" s="127"/>
    </row>
    <row r="548" spans="1:6" s="20" customFormat="1" ht="82.5" customHeight="1" x14ac:dyDescent="0.25">
      <c r="A548" s="16" t="s">
        <v>24</v>
      </c>
      <c r="B548" s="75">
        <v>956</v>
      </c>
      <c r="C548" s="90" t="s">
        <v>662</v>
      </c>
      <c r="D548" s="91">
        <v>100</v>
      </c>
      <c r="E548" s="40">
        <f>8386+84.7</f>
        <v>8470.7000000000007</v>
      </c>
      <c r="F548" s="127"/>
    </row>
    <row r="549" spans="1:6" s="20" customFormat="1" ht="31.5" x14ac:dyDescent="0.25">
      <c r="A549" s="16" t="s">
        <v>618</v>
      </c>
      <c r="B549" s="75">
        <v>956</v>
      </c>
      <c r="C549" s="90" t="s">
        <v>685</v>
      </c>
      <c r="D549" s="91"/>
      <c r="E549" s="40">
        <f>E550</f>
        <v>645.70000000000005</v>
      </c>
      <c r="F549" s="127"/>
    </row>
    <row r="550" spans="1:6" s="20" customFormat="1" ht="31.5" x14ac:dyDescent="0.25">
      <c r="A550" s="17" t="s">
        <v>133</v>
      </c>
      <c r="B550" s="75">
        <v>956</v>
      </c>
      <c r="C550" s="90" t="s">
        <v>685</v>
      </c>
      <c r="D550" s="91">
        <v>200</v>
      </c>
      <c r="E550" s="40">
        <v>645.70000000000005</v>
      </c>
      <c r="F550" s="127"/>
    </row>
    <row r="551" spans="1:6" s="20" customFormat="1" ht="15.75" x14ac:dyDescent="0.25">
      <c r="A551" s="16" t="s">
        <v>606</v>
      </c>
      <c r="B551" s="75">
        <v>956</v>
      </c>
      <c r="C551" s="90" t="s">
        <v>601</v>
      </c>
      <c r="D551" s="91"/>
      <c r="E551" s="40">
        <f>SUM(E552)</f>
        <v>4699.5</v>
      </c>
      <c r="F551" s="127"/>
    </row>
    <row r="552" spans="1:6" s="20" customFormat="1" ht="15.75" x14ac:dyDescent="0.25">
      <c r="A552" s="16" t="s">
        <v>382</v>
      </c>
      <c r="B552" s="75">
        <v>956</v>
      </c>
      <c r="C552" s="90" t="s">
        <v>625</v>
      </c>
      <c r="D552" s="91"/>
      <c r="E552" s="40">
        <f>E553</f>
        <v>4699.5</v>
      </c>
      <c r="F552" s="127"/>
    </row>
    <row r="553" spans="1:6" s="20" customFormat="1" ht="47.25" x14ac:dyDescent="0.25">
      <c r="A553" s="16" t="s">
        <v>12</v>
      </c>
      <c r="B553" s="75">
        <v>956</v>
      </c>
      <c r="C553" s="90" t="s">
        <v>625</v>
      </c>
      <c r="D553" s="91">
        <v>600</v>
      </c>
      <c r="E553" s="40">
        <v>4699.5</v>
      </c>
      <c r="F553" s="127"/>
    </row>
    <row r="554" spans="1:6" ht="47.25" hidden="1" x14ac:dyDescent="0.25">
      <c r="A554" s="69" t="s">
        <v>504</v>
      </c>
      <c r="B554" s="134" t="s">
        <v>42</v>
      </c>
      <c r="C554" s="12" t="s">
        <v>202</v>
      </c>
      <c r="D554" s="70"/>
      <c r="E554" s="38">
        <f>E555+E561</f>
        <v>0</v>
      </c>
    </row>
    <row r="555" spans="1:6" ht="31.5" hidden="1" x14ac:dyDescent="0.25">
      <c r="A555" s="29" t="s">
        <v>505</v>
      </c>
      <c r="B555" s="137" t="s">
        <v>42</v>
      </c>
      <c r="C555" s="37" t="s">
        <v>203</v>
      </c>
      <c r="D555" s="70"/>
      <c r="E555" s="39">
        <f>E556</f>
        <v>0</v>
      </c>
    </row>
    <row r="556" spans="1:6" ht="47.25" hidden="1" x14ac:dyDescent="0.25">
      <c r="A556" s="16" t="s">
        <v>328</v>
      </c>
      <c r="B556" s="75" t="s">
        <v>42</v>
      </c>
      <c r="C556" s="90" t="s">
        <v>329</v>
      </c>
      <c r="D556" s="70"/>
      <c r="E556" s="40">
        <f>E557+E559</f>
        <v>0</v>
      </c>
    </row>
    <row r="557" spans="1:6" ht="15.75" hidden="1" x14ac:dyDescent="0.25">
      <c r="A557" s="16" t="s">
        <v>291</v>
      </c>
      <c r="B557" s="75" t="s">
        <v>42</v>
      </c>
      <c r="C557" s="90" t="s">
        <v>441</v>
      </c>
      <c r="D557" s="70"/>
      <c r="E557" s="40">
        <f>E558</f>
        <v>0</v>
      </c>
    </row>
    <row r="558" spans="1:6" ht="47.25" hidden="1" x14ac:dyDescent="0.25">
      <c r="A558" s="16" t="s">
        <v>12</v>
      </c>
      <c r="B558" s="75" t="s">
        <v>42</v>
      </c>
      <c r="C558" s="90" t="s">
        <v>441</v>
      </c>
      <c r="D558" s="91">
        <v>600</v>
      </c>
      <c r="E558" s="40"/>
    </row>
    <row r="559" spans="1:6" ht="63" hidden="1" x14ac:dyDescent="0.25">
      <c r="A559" s="16" t="s">
        <v>335</v>
      </c>
      <c r="B559" s="75" t="s">
        <v>42</v>
      </c>
      <c r="C559" s="90" t="s">
        <v>336</v>
      </c>
      <c r="D559" s="91"/>
      <c r="E559" s="40">
        <f>E560</f>
        <v>0</v>
      </c>
    </row>
    <row r="560" spans="1:6" ht="47.25" hidden="1" x14ac:dyDescent="0.25">
      <c r="A560" s="16" t="s">
        <v>12</v>
      </c>
      <c r="B560" s="75" t="s">
        <v>42</v>
      </c>
      <c r="C560" s="90" t="s">
        <v>336</v>
      </c>
      <c r="D560" s="91">
        <v>600</v>
      </c>
      <c r="E560" s="40"/>
    </row>
    <row r="561" spans="1:6" s="87" customFormat="1" ht="31.5" hidden="1" x14ac:dyDescent="0.25">
      <c r="A561" s="29" t="s">
        <v>511</v>
      </c>
      <c r="B561" s="134">
        <v>956</v>
      </c>
      <c r="C561" s="37" t="s">
        <v>211</v>
      </c>
      <c r="D561" s="91"/>
      <c r="E561" s="38">
        <f>E562+E564</f>
        <v>0</v>
      </c>
      <c r="F561" s="125"/>
    </row>
    <row r="562" spans="1:6" s="87" customFormat="1" ht="47.25" hidden="1" x14ac:dyDescent="0.25">
      <c r="A562" s="16" t="s">
        <v>578</v>
      </c>
      <c r="B562" s="75">
        <v>956</v>
      </c>
      <c r="C562" s="90" t="s">
        <v>579</v>
      </c>
      <c r="D562" s="91"/>
      <c r="E562" s="40">
        <f>E563</f>
        <v>0</v>
      </c>
      <c r="F562" s="125"/>
    </row>
    <row r="563" spans="1:6" s="87" customFormat="1" ht="47.25" hidden="1" x14ac:dyDescent="0.25">
      <c r="A563" s="16" t="s">
        <v>12</v>
      </c>
      <c r="B563" s="75" t="s">
        <v>42</v>
      </c>
      <c r="C563" s="90" t="s">
        <v>580</v>
      </c>
      <c r="D563" s="91">
        <v>600</v>
      </c>
      <c r="E563" s="40">
        <v>0</v>
      </c>
      <c r="F563" s="125"/>
    </row>
    <row r="564" spans="1:6" s="87" customFormat="1" ht="47.25" hidden="1" x14ac:dyDescent="0.25">
      <c r="A564" s="16" t="s">
        <v>578</v>
      </c>
      <c r="B564" s="75">
        <v>956</v>
      </c>
      <c r="C564" s="90" t="s">
        <v>585</v>
      </c>
      <c r="D564" s="91"/>
      <c r="E564" s="40">
        <f>E565</f>
        <v>0</v>
      </c>
      <c r="F564" s="125"/>
    </row>
    <row r="565" spans="1:6" s="87" customFormat="1" ht="47.25" hidden="1" x14ac:dyDescent="0.25">
      <c r="A565" s="16" t="s">
        <v>12</v>
      </c>
      <c r="B565" s="75" t="s">
        <v>42</v>
      </c>
      <c r="C565" s="90" t="s">
        <v>585</v>
      </c>
      <c r="D565" s="91">
        <v>600</v>
      </c>
      <c r="E565" s="40"/>
      <c r="F565" s="125"/>
    </row>
    <row r="566" spans="1:6" s="87" customFormat="1" ht="6.95" customHeight="1" x14ac:dyDescent="0.25">
      <c r="A566" s="16"/>
      <c r="B566" s="75"/>
      <c r="C566" s="90"/>
      <c r="D566" s="91"/>
      <c r="E566" s="40"/>
      <c r="F566" s="125"/>
    </row>
    <row r="567" spans="1:6" ht="47.25" x14ac:dyDescent="0.25">
      <c r="A567" s="112" t="s">
        <v>506</v>
      </c>
      <c r="B567" s="132" t="s">
        <v>63</v>
      </c>
      <c r="C567" s="110"/>
      <c r="D567" s="116"/>
      <c r="E567" s="113">
        <f>E569+E584+E600</f>
        <v>89166</v>
      </c>
    </row>
    <row r="568" spans="1:6" s="20" customFormat="1" ht="6.95" customHeight="1" x14ac:dyDescent="0.25">
      <c r="A568" s="9"/>
      <c r="B568" s="134"/>
      <c r="C568" s="10"/>
      <c r="D568" s="98"/>
      <c r="E568" s="38"/>
      <c r="F568" s="127"/>
    </row>
    <row r="569" spans="1:6" ht="47.25" x14ac:dyDescent="0.25">
      <c r="A569" s="13" t="s">
        <v>457</v>
      </c>
      <c r="B569" s="134" t="s">
        <v>63</v>
      </c>
      <c r="C569" s="10" t="s">
        <v>213</v>
      </c>
      <c r="D569" s="66"/>
      <c r="E569" s="38">
        <f>E570</f>
        <v>48340.700000000004</v>
      </c>
    </row>
    <row r="570" spans="1:6" ht="31.5" x14ac:dyDescent="0.25">
      <c r="A570" s="29" t="s">
        <v>507</v>
      </c>
      <c r="B570" s="137" t="s">
        <v>63</v>
      </c>
      <c r="C570" s="37" t="s">
        <v>214</v>
      </c>
      <c r="D570" s="37"/>
      <c r="E570" s="39">
        <f>E571+E574+E579</f>
        <v>48340.700000000004</v>
      </c>
    </row>
    <row r="571" spans="1:6" ht="63" x14ac:dyDescent="0.25">
      <c r="A571" s="88" t="s">
        <v>508</v>
      </c>
      <c r="B571" s="75" t="s">
        <v>63</v>
      </c>
      <c r="C571" s="90" t="s">
        <v>215</v>
      </c>
      <c r="D571" s="91"/>
      <c r="E571" s="40">
        <f>E572+E573</f>
        <v>1815.3</v>
      </c>
    </row>
    <row r="572" spans="1:6" ht="31.5" x14ac:dyDescent="0.25">
      <c r="A572" s="17" t="s">
        <v>133</v>
      </c>
      <c r="B572" s="75" t="s">
        <v>63</v>
      </c>
      <c r="C572" s="90" t="s">
        <v>215</v>
      </c>
      <c r="D572" s="91">
        <v>200</v>
      </c>
      <c r="E572" s="40">
        <v>582.70000000000005</v>
      </c>
    </row>
    <row r="573" spans="1:6" s="87" customFormat="1" ht="15.75" x14ac:dyDescent="0.25">
      <c r="A573" s="21" t="s">
        <v>25</v>
      </c>
      <c r="B573" s="75" t="s">
        <v>63</v>
      </c>
      <c r="C573" s="90" t="s">
        <v>215</v>
      </c>
      <c r="D573" s="91">
        <v>800</v>
      </c>
      <c r="E573" s="40">
        <f>1232.6</f>
        <v>1232.5999999999999</v>
      </c>
      <c r="F573" s="125"/>
    </row>
    <row r="574" spans="1:6" ht="33.75" customHeight="1" x14ac:dyDescent="0.25">
      <c r="A574" s="88" t="s">
        <v>37</v>
      </c>
      <c r="B574" s="75" t="s">
        <v>63</v>
      </c>
      <c r="C574" s="90" t="s">
        <v>216</v>
      </c>
      <c r="D574" s="59"/>
      <c r="E574" s="40">
        <f>E575+E576+E577+E578</f>
        <v>12530.1</v>
      </c>
    </row>
    <row r="575" spans="1:6" ht="80.25" customHeight="1" x14ac:dyDescent="0.25">
      <c r="A575" s="46" t="s">
        <v>24</v>
      </c>
      <c r="B575" s="75" t="s">
        <v>63</v>
      </c>
      <c r="C575" s="90" t="s">
        <v>216</v>
      </c>
      <c r="D575" s="91">
        <v>100</v>
      </c>
      <c r="E575" s="40">
        <v>12430</v>
      </c>
    </row>
    <row r="576" spans="1:6" ht="31.5" x14ac:dyDescent="0.25">
      <c r="A576" s="17" t="s">
        <v>133</v>
      </c>
      <c r="B576" s="75" t="s">
        <v>63</v>
      </c>
      <c r="C576" s="90" t="s">
        <v>216</v>
      </c>
      <c r="D576" s="91">
        <v>200</v>
      </c>
      <c r="E576" s="40">
        <v>46.5</v>
      </c>
    </row>
    <row r="577" spans="1:6" s="87" customFormat="1" ht="31.5" x14ac:dyDescent="0.25">
      <c r="A577" s="88" t="s">
        <v>66</v>
      </c>
      <c r="B577" s="75" t="s">
        <v>63</v>
      </c>
      <c r="C577" s="90" t="s">
        <v>216</v>
      </c>
      <c r="D577" s="91">
        <v>300</v>
      </c>
      <c r="E577" s="40">
        <v>52.9</v>
      </c>
      <c r="F577" s="125"/>
    </row>
    <row r="578" spans="1:6" s="87" customFormat="1" ht="15.75" x14ac:dyDescent="0.25">
      <c r="A578" s="21" t="s">
        <v>25</v>
      </c>
      <c r="B578" s="75" t="s">
        <v>63</v>
      </c>
      <c r="C578" s="90" t="s">
        <v>216</v>
      </c>
      <c r="D578" s="91">
        <v>800</v>
      </c>
      <c r="E578" s="40">
        <v>0.7</v>
      </c>
      <c r="F578" s="125"/>
    </row>
    <row r="579" spans="1:6" s="87" customFormat="1" ht="47.25" x14ac:dyDescent="0.25">
      <c r="A579" s="17" t="s">
        <v>375</v>
      </c>
      <c r="B579" s="75" t="s">
        <v>63</v>
      </c>
      <c r="C579" s="90" t="s">
        <v>374</v>
      </c>
      <c r="D579" s="91"/>
      <c r="E579" s="40">
        <f>E580+E581+E583+E582</f>
        <v>33995.300000000003</v>
      </c>
      <c r="F579" s="125"/>
    </row>
    <row r="580" spans="1:6" s="87" customFormat="1" ht="81" customHeight="1" x14ac:dyDescent="0.25">
      <c r="A580" s="46" t="s">
        <v>24</v>
      </c>
      <c r="B580" s="75" t="s">
        <v>63</v>
      </c>
      <c r="C580" s="90" t="s">
        <v>374</v>
      </c>
      <c r="D580" s="91">
        <v>100</v>
      </c>
      <c r="E580" s="40">
        <v>31476.799999999999</v>
      </c>
      <c r="F580" s="125"/>
    </row>
    <row r="581" spans="1:6" s="87" customFormat="1" ht="31.5" x14ac:dyDescent="0.25">
      <c r="A581" s="17" t="s">
        <v>133</v>
      </c>
      <c r="B581" s="75" t="s">
        <v>63</v>
      </c>
      <c r="C581" s="90" t="s">
        <v>374</v>
      </c>
      <c r="D581" s="91">
        <v>200</v>
      </c>
      <c r="E581" s="40">
        <v>2500.6999999999998</v>
      </c>
      <c r="F581" s="125"/>
    </row>
    <row r="582" spans="1:6" s="87" customFormat="1" ht="31.5" x14ac:dyDescent="0.25">
      <c r="A582" s="88" t="s">
        <v>66</v>
      </c>
      <c r="B582" s="75" t="s">
        <v>63</v>
      </c>
      <c r="C582" s="90" t="s">
        <v>374</v>
      </c>
      <c r="D582" s="91">
        <v>300</v>
      </c>
      <c r="E582" s="40">
        <v>17.8</v>
      </c>
      <c r="F582" s="125"/>
    </row>
    <row r="583" spans="1:6" s="87" customFormat="1" ht="15.75" hidden="1" x14ac:dyDescent="0.25">
      <c r="A583" s="21" t="s">
        <v>25</v>
      </c>
      <c r="B583" s="75" t="s">
        <v>63</v>
      </c>
      <c r="C583" s="90" t="s">
        <v>374</v>
      </c>
      <c r="D583" s="91">
        <v>800</v>
      </c>
      <c r="E583" s="40">
        <v>0</v>
      </c>
      <c r="F583" s="125"/>
    </row>
    <row r="584" spans="1:6" s="20" customFormat="1" ht="63" x14ac:dyDescent="0.25">
      <c r="A584" s="189" t="s">
        <v>446</v>
      </c>
      <c r="B584" s="190">
        <v>963</v>
      </c>
      <c r="C584" s="191" t="s">
        <v>271</v>
      </c>
      <c r="D584" s="65"/>
      <c r="E584" s="192">
        <f>E585+E592</f>
        <v>40750.800000000003</v>
      </c>
      <c r="F584" s="127"/>
    </row>
    <row r="585" spans="1:6" s="20" customFormat="1" ht="47.25" x14ac:dyDescent="0.25">
      <c r="A585" s="29" t="s">
        <v>447</v>
      </c>
      <c r="B585" s="137">
        <v>963</v>
      </c>
      <c r="C585" s="37" t="s">
        <v>272</v>
      </c>
      <c r="D585" s="66"/>
      <c r="E585" s="39">
        <f>E586+E589</f>
        <v>33300</v>
      </c>
      <c r="F585" s="127"/>
    </row>
    <row r="586" spans="1:6" s="20" customFormat="1" ht="47.25" x14ac:dyDescent="0.25">
      <c r="A586" s="88" t="s">
        <v>77</v>
      </c>
      <c r="B586" s="75">
        <v>963</v>
      </c>
      <c r="C586" s="90" t="s">
        <v>277</v>
      </c>
      <c r="D586" s="66"/>
      <c r="E586" s="40">
        <f>E587</f>
        <v>33300</v>
      </c>
      <c r="F586" s="127"/>
    </row>
    <row r="587" spans="1:6" s="20" customFormat="1" ht="15.75" x14ac:dyDescent="0.25">
      <c r="A587" s="16" t="s">
        <v>291</v>
      </c>
      <c r="B587" s="75">
        <v>963</v>
      </c>
      <c r="C587" s="90" t="s">
        <v>303</v>
      </c>
      <c r="D587" s="66"/>
      <c r="E587" s="40">
        <f>E588</f>
        <v>33300</v>
      </c>
      <c r="F587" s="127"/>
    </row>
    <row r="588" spans="1:6" s="87" customFormat="1" ht="15.75" x14ac:dyDescent="0.25">
      <c r="A588" s="21" t="s">
        <v>25</v>
      </c>
      <c r="B588" s="75">
        <v>963</v>
      </c>
      <c r="C588" s="90" t="s">
        <v>303</v>
      </c>
      <c r="D588" s="91">
        <v>800</v>
      </c>
      <c r="E588" s="40">
        <v>33300</v>
      </c>
      <c r="F588" s="125"/>
    </row>
    <row r="589" spans="1:6" s="87" customFormat="1" ht="31.5" hidden="1" x14ac:dyDescent="0.25">
      <c r="A589" s="88" t="s">
        <v>78</v>
      </c>
      <c r="B589" s="75">
        <v>963</v>
      </c>
      <c r="C589" s="90" t="s">
        <v>278</v>
      </c>
      <c r="D589" s="91"/>
      <c r="E589" s="40">
        <f>E590</f>
        <v>0</v>
      </c>
      <c r="F589" s="125"/>
    </row>
    <row r="590" spans="1:6" s="87" customFormat="1" ht="15.75" hidden="1" x14ac:dyDescent="0.25">
      <c r="A590" s="16" t="s">
        <v>291</v>
      </c>
      <c r="B590" s="75">
        <v>963</v>
      </c>
      <c r="C590" s="90" t="s">
        <v>304</v>
      </c>
      <c r="D590" s="91"/>
      <c r="E590" s="40">
        <f>E591</f>
        <v>0</v>
      </c>
      <c r="F590" s="125"/>
    </row>
    <row r="591" spans="1:6" s="87" customFormat="1" ht="31.5" hidden="1" x14ac:dyDescent="0.25">
      <c r="A591" s="17" t="s">
        <v>133</v>
      </c>
      <c r="B591" s="75">
        <v>963</v>
      </c>
      <c r="C591" s="90" t="s">
        <v>304</v>
      </c>
      <c r="D591" s="91">
        <v>200</v>
      </c>
      <c r="E591" s="40">
        <f>500-500</f>
        <v>0</v>
      </c>
      <c r="F591" s="125"/>
    </row>
    <row r="592" spans="1:6" s="87" customFormat="1" ht="31.5" x14ac:dyDescent="0.25">
      <c r="A592" s="169" t="s">
        <v>634</v>
      </c>
      <c r="B592" s="75">
        <v>963</v>
      </c>
      <c r="C592" s="37" t="s">
        <v>635</v>
      </c>
      <c r="D592" s="91"/>
      <c r="E592" s="193">
        <f>E593</f>
        <v>7450.8</v>
      </c>
      <c r="F592" s="125"/>
    </row>
    <row r="593" spans="1:6" s="87" customFormat="1" ht="47.25" x14ac:dyDescent="0.25">
      <c r="A593" s="16" t="s">
        <v>636</v>
      </c>
      <c r="B593" s="75">
        <v>963</v>
      </c>
      <c r="C593" s="90" t="s">
        <v>637</v>
      </c>
      <c r="D593" s="91"/>
      <c r="E593" s="40">
        <f>E594+E596+E598</f>
        <v>7450.8</v>
      </c>
      <c r="F593" s="125"/>
    </row>
    <row r="594" spans="1:6" s="87" customFormat="1" ht="36.75" customHeight="1" x14ac:dyDescent="0.25">
      <c r="A594" s="16" t="s">
        <v>638</v>
      </c>
      <c r="B594" s="75">
        <v>963</v>
      </c>
      <c r="C594" s="90" t="s">
        <v>687</v>
      </c>
      <c r="D594" s="91"/>
      <c r="E594" s="40">
        <f>E595</f>
        <v>7078.3</v>
      </c>
      <c r="F594" s="125"/>
    </row>
    <row r="595" spans="1:6" s="87" customFormat="1" ht="22.5" customHeight="1" x14ac:dyDescent="0.25">
      <c r="A595" s="21" t="s">
        <v>25</v>
      </c>
      <c r="B595" s="75">
        <v>963</v>
      </c>
      <c r="C595" s="90" t="s">
        <v>687</v>
      </c>
      <c r="D595" s="91">
        <v>800</v>
      </c>
      <c r="E595" s="40">
        <v>7078.3</v>
      </c>
      <c r="F595" s="125"/>
    </row>
    <row r="596" spans="1:6" s="87" customFormat="1" ht="33.75" customHeight="1" x14ac:dyDescent="0.25">
      <c r="A596" s="16" t="s">
        <v>638</v>
      </c>
      <c r="B596" s="75">
        <v>963</v>
      </c>
      <c r="C596" s="90" t="s">
        <v>688</v>
      </c>
      <c r="D596" s="91"/>
      <c r="E596" s="40">
        <f>E597</f>
        <v>298</v>
      </c>
      <c r="F596" s="125"/>
    </row>
    <row r="597" spans="1:6" s="87" customFormat="1" ht="18.75" customHeight="1" x14ac:dyDescent="0.25">
      <c r="A597" s="21" t="s">
        <v>25</v>
      </c>
      <c r="B597" s="75">
        <v>963</v>
      </c>
      <c r="C597" s="90" t="s">
        <v>688</v>
      </c>
      <c r="D597" s="91">
        <v>800</v>
      </c>
      <c r="E597" s="40">
        <v>298</v>
      </c>
      <c r="F597" s="125"/>
    </row>
    <row r="598" spans="1:6" s="87" customFormat="1" ht="39" customHeight="1" x14ac:dyDescent="0.25">
      <c r="A598" s="16" t="s">
        <v>638</v>
      </c>
      <c r="B598" s="75">
        <v>963</v>
      </c>
      <c r="C598" s="90" t="s">
        <v>689</v>
      </c>
      <c r="D598" s="91"/>
      <c r="E598" s="40">
        <f>E599</f>
        <v>74.5</v>
      </c>
      <c r="F598" s="125"/>
    </row>
    <row r="599" spans="1:6" s="87" customFormat="1" ht="15.75" x14ac:dyDescent="0.25">
      <c r="A599" s="21" t="s">
        <v>25</v>
      </c>
      <c r="B599" s="75">
        <v>963</v>
      </c>
      <c r="C599" s="90" t="s">
        <v>689</v>
      </c>
      <c r="D599" s="91">
        <v>800</v>
      </c>
      <c r="E599" s="40">
        <v>74.5</v>
      </c>
      <c r="F599" s="125"/>
    </row>
    <row r="600" spans="1:6" ht="15.75" x14ac:dyDescent="0.25">
      <c r="A600" s="13" t="s">
        <v>33</v>
      </c>
      <c r="B600" s="134" t="s">
        <v>63</v>
      </c>
      <c r="C600" s="12" t="s">
        <v>129</v>
      </c>
      <c r="D600" s="91"/>
      <c r="E600" s="38">
        <f>E601</f>
        <v>74.5</v>
      </c>
    </row>
    <row r="601" spans="1:6" ht="47.25" x14ac:dyDescent="0.25">
      <c r="A601" s="88" t="s">
        <v>322</v>
      </c>
      <c r="B601" s="75" t="s">
        <v>63</v>
      </c>
      <c r="C601" s="90" t="s">
        <v>255</v>
      </c>
      <c r="D601" s="91"/>
      <c r="E601" s="40">
        <f>E602+E603</f>
        <v>74.5</v>
      </c>
    </row>
    <row r="602" spans="1:6" ht="31.5" hidden="1" x14ac:dyDescent="0.25">
      <c r="A602" s="17" t="s">
        <v>133</v>
      </c>
      <c r="B602" s="75" t="s">
        <v>63</v>
      </c>
      <c r="C602" s="90" t="s">
        <v>255</v>
      </c>
      <c r="D602" s="91">
        <v>200</v>
      </c>
      <c r="E602" s="40"/>
    </row>
    <row r="603" spans="1:6" ht="15.75" x14ac:dyDescent="0.25">
      <c r="A603" s="21" t="s">
        <v>25</v>
      </c>
      <c r="B603" s="75" t="s">
        <v>63</v>
      </c>
      <c r="C603" s="90" t="s">
        <v>255</v>
      </c>
      <c r="D603" s="91">
        <v>800</v>
      </c>
      <c r="E603" s="40">
        <v>74.5</v>
      </c>
    </row>
    <row r="604" spans="1:6" ht="6.95" customHeight="1" x14ac:dyDescent="0.25">
      <c r="A604" s="17"/>
      <c r="B604" s="75"/>
      <c r="C604" s="73"/>
      <c r="D604" s="90"/>
      <c r="E604" s="40"/>
    </row>
    <row r="605" spans="1:6" ht="47.25" x14ac:dyDescent="0.25">
      <c r="A605" s="109" t="s">
        <v>509</v>
      </c>
      <c r="B605" s="132" t="s">
        <v>64</v>
      </c>
      <c r="C605" s="110"/>
      <c r="D605" s="111"/>
      <c r="E605" s="113">
        <f>E607+E679+E687+E692+E696</f>
        <v>242911.4</v>
      </c>
    </row>
    <row r="606" spans="1:6" s="20" customFormat="1" ht="6.95" customHeight="1" x14ac:dyDescent="0.25">
      <c r="A606" s="9"/>
      <c r="B606" s="134"/>
      <c r="C606" s="10"/>
      <c r="D606" s="11"/>
      <c r="E606" s="38"/>
      <c r="F606" s="127"/>
    </row>
    <row r="607" spans="1:6" s="20" customFormat="1" ht="47.25" x14ac:dyDescent="0.25">
      <c r="A607" s="13" t="s">
        <v>445</v>
      </c>
      <c r="B607" s="134" t="s">
        <v>64</v>
      </c>
      <c r="C607" s="12" t="s">
        <v>164</v>
      </c>
      <c r="D607" s="99"/>
      <c r="E607" s="38">
        <f>E608+E611+E616+E618+E626+E631+E633+E638+E640+E642+E655+E657+E659+E661+E664+E666+E648+E674+E621</f>
        <v>242882.9</v>
      </c>
      <c r="F607" s="127"/>
    </row>
    <row r="608" spans="1:6" s="20" customFormat="1" ht="31.5" hidden="1" x14ac:dyDescent="0.25">
      <c r="A608" s="88" t="s">
        <v>111</v>
      </c>
      <c r="B608" s="75" t="s">
        <v>64</v>
      </c>
      <c r="C608" s="90" t="s">
        <v>165</v>
      </c>
      <c r="D608" s="90"/>
      <c r="E608" s="40">
        <f>E609</f>
        <v>0</v>
      </c>
      <c r="F608" s="127"/>
    </row>
    <row r="609" spans="1:6" s="20" customFormat="1" ht="15.75" hidden="1" x14ac:dyDescent="0.25">
      <c r="A609" s="88" t="s">
        <v>291</v>
      </c>
      <c r="B609" s="75" t="s">
        <v>64</v>
      </c>
      <c r="C609" s="90" t="s">
        <v>442</v>
      </c>
      <c r="D609" s="90"/>
      <c r="E609" s="40">
        <f>E610</f>
        <v>0</v>
      </c>
      <c r="F609" s="127"/>
    </row>
    <row r="610" spans="1:6" s="20" customFormat="1" ht="47.25" hidden="1" x14ac:dyDescent="0.25">
      <c r="A610" s="17" t="s">
        <v>43</v>
      </c>
      <c r="B610" s="75" t="s">
        <v>64</v>
      </c>
      <c r="C610" s="90" t="s">
        <v>442</v>
      </c>
      <c r="D610" s="91">
        <v>400</v>
      </c>
      <c r="E610" s="40"/>
      <c r="F610" s="127"/>
    </row>
    <row r="611" spans="1:6" s="20" customFormat="1" ht="31.5" hidden="1" x14ac:dyDescent="0.25">
      <c r="A611" s="88" t="s">
        <v>96</v>
      </c>
      <c r="B611" s="75" t="s">
        <v>64</v>
      </c>
      <c r="C611" s="71" t="s">
        <v>166</v>
      </c>
      <c r="D611" s="90"/>
      <c r="E611" s="40">
        <f>E612+E614</f>
        <v>0</v>
      </c>
      <c r="F611" s="127"/>
    </row>
    <row r="612" spans="1:6" s="20" customFormat="1" ht="15.75" hidden="1" x14ac:dyDescent="0.25">
      <c r="A612" s="88" t="s">
        <v>291</v>
      </c>
      <c r="B612" s="75" t="s">
        <v>64</v>
      </c>
      <c r="C612" s="71" t="s">
        <v>358</v>
      </c>
      <c r="D612" s="91"/>
      <c r="E612" s="40">
        <f>E613</f>
        <v>0</v>
      </c>
      <c r="F612" s="127"/>
    </row>
    <row r="613" spans="1:6" s="20" customFormat="1" ht="47.25" hidden="1" x14ac:dyDescent="0.25">
      <c r="A613" s="16" t="s">
        <v>12</v>
      </c>
      <c r="B613" s="75" t="s">
        <v>64</v>
      </c>
      <c r="C613" s="71" t="s">
        <v>358</v>
      </c>
      <c r="D613" s="91">
        <v>600</v>
      </c>
      <c r="E613" s="40">
        <f>30-30</f>
        <v>0</v>
      </c>
      <c r="F613" s="127"/>
    </row>
    <row r="614" spans="1:6" s="20" customFormat="1" ht="47.25" hidden="1" x14ac:dyDescent="0.25">
      <c r="A614" s="16" t="s">
        <v>510</v>
      </c>
      <c r="B614" s="75" t="s">
        <v>64</v>
      </c>
      <c r="C614" s="71" t="s">
        <v>359</v>
      </c>
      <c r="D614" s="91"/>
      <c r="E614" s="40">
        <f>E615</f>
        <v>0</v>
      </c>
      <c r="F614" s="127"/>
    </row>
    <row r="615" spans="1:6" s="20" customFormat="1" ht="47.25" hidden="1" x14ac:dyDescent="0.25">
      <c r="A615" s="16" t="s">
        <v>12</v>
      </c>
      <c r="B615" s="75" t="s">
        <v>64</v>
      </c>
      <c r="C615" s="71" t="s">
        <v>359</v>
      </c>
      <c r="D615" s="91">
        <v>600</v>
      </c>
      <c r="E615" s="40">
        <f>90+10+902-1002</f>
        <v>0</v>
      </c>
      <c r="F615" s="127"/>
    </row>
    <row r="616" spans="1:6" s="20" customFormat="1" ht="47.25" hidden="1" x14ac:dyDescent="0.25">
      <c r="A616" s="88" t="s">
        <v>112</v>
      </c>
      <c r="B616" s="75" t="s">
        <v>64</v>
      </c>
      <c r="C616" s="71" t="s">
        <v>167</v>
      </c>
      <c r="D616" s="66"/>
      <c r="E616" s="40">
        <f>E617</f>
        <v>0</v>
      </c>
      <c r="F616" s="127"/>
    </row>
    <row r="617" spans="1:6" s="20" customFormat="1" ht="47.25" hidden="1" x14ac:dyDescent="0.25">
      <c r="A617" s="16" t="s">
        <v>12</v>
      </c>
      <c r="B617" s="75" t="s">
        <v>64</v>
      </c>
      <c r="C617" s="71" t="s">
        <v>167</v>
      </c>
      <c r="D617" s="91">
        <v>600</v>
      </c>
      <c r="E617" s="40"/>
      <c r="F617" s="127"/>
    </row>
    <row r="618" spans="1:6" s="20" customFormat="1" ht="31.5" hidden="1" x14ac:dyDescent="0.25">
      <c r="A618" s="34" t="s">
        <v>44</v>
      </c>
      <c r="B618" s="75" t="s">
        <v>64</v>
      </c>
      <c r="C618" s="90" t="s">
        <v>168</v>
      </c>
      <c r="D618" s="90"/>
      <c r="E618" s="40">
        <f>E619</f>
        <v>0</v>
      </c>
      <c r="F618" s="127"/>
    </row>
    <row r="619" spans="1:6" s="20" customFormat="1" ht="31.5" hidden="1" x14ac:dyDescent="0.25">
      <c r="A619" s="16" t="s">
        <v>44</v>
      </c>
      <c r="B619" s="75" t="s">
        <v>64</v>
      </c>
      <c r="C619" s="90" t="s">
        <v>443</v>
      </c>
      <c r="D619" s="91"/>
      <c r="E619" s="40">
        <f>E620</f>
        <v>0</v>
      </c>
      <c r="F619" s="127"/>
    </row>
    <row r="620" spans="1:6" s="20" customFormat="1" ht="47.25" hidden="1" x14ac:dyDescent="0.25">
      <c r="A620" s="16" t="s">
        <v>12</v>
      </c>
      <c r="B620" s="75" t="s">
        <v>64</v>
      </c>
      <c r="C620" s="90" t="s">
        <v>443</v>
      </c>
      <c r="D620" s="91">
        <v>600</v>
      </c>
      <c r="E620" s="40"/>
      <c r="F620" s="127"/>
    </row>
    <row r="621" spans="1:6" s="20" customFormat="1" ht="31.5" x14ac:dyDescent="0.25">
      <c r="A621" s="16" t="s">
        <v>650</v>
      </c>
      <c r="B621" s="75">
        <v>964</v>
      </c>
      <c r="C621" s="90" t="s">
        <v>649</v>
      </c>
      <c r="D621" s="91"/>
      <c r="E621" s="40">
        <f>E622+E624</f>
        <v>1034</v>
      </c>
      <c r="F621" s="127"/>
    </row>
    <row r="622" spans="1:6" s="20" customFormat="1" ht="94.5" x14ac:dyDescent="0.25">
      <c r="A622" s="16" t="s">
        <v>652</v>
      </c>
      <c r="B622" s="75">
        <v>964</v>
      </c>
      <c r="C622" s="90" t="s">
        <v>651</v>
      </c>
      <c r="D622" s="91"/>
      <c r="E622" s="40">
        <f>E623</f>
        <v>32</v>
      </c>
      <c r="F622" s="127"/>
    </row>
    <row r="623" spans="1:6" s="20" customFormat="1" ht="47.25" x14ac:dyDescent="0.25">
      <c r="A623" s="16" t="s">
        <v>12</v>
      </c>
      <c r="B623" s="75">
        <v>964</v>
      </c>
      <c r="C623" s="90" t="s">
        <v>651</v>
      </c>
      <c r="D623" s="91">
        <v>600</v>
      </c>
      <c r="E623" s="40">
        <f>32</f>
        <v>32</v>
      </c>
      <c r="F623" s="127"/>
    </row>
    <row r="624" spans="1:6" s="20" customFormat="1" ht="47.25" x14ac:dyDescent="0.25">
      <c r="A624" s="16" t="s">
        <v>510</v>
      </c>
      <c r="B624" s="75">
        <v>964</v>
      </c>
      <c r="C624" s="90" t="s">
        <v>653</v>
      </c>
      <c r="D624" s="91"/>
      <c r="E624" s="40">
        <f>E625</f>
        <v>1002</v>
      </c>
      <c r="F624" s="127"/>
    </row>
    <row r="625" spans="1:6" s="20" customFormat="1" ht="47.25" x14ac:dyDescent="0.25">
      <c r="A625" s="16" t="s">
        <v>12</v>
      </c>
      <c r="B625" s="75">
        <v>964</v>
      </c>
      <c r="C625" s="90" t="s">
        <v>653</v>
      </c>
      <c r="D625" s="91">
        <v>600</v>
      </c>
      <c r="E625" s="40">
        <f>1002</f>
        <v>1002</v>
      </c>
      <c r="F625" s="127"/>
    </row>
    <row r="626" spans="1:6" s="20" customFormat="1" ht="47.25" x14ac:dyDescent="0.25">
      <c r="A626" s="88" t="s">
        <v>45</v>
      </c>
      <c r="B626" s="75" t="s">
        <v>64</v>
      </c>
      <c r="C626" s="90" t="s">
        <v>169</v>
      </c>
      <c r="D626" s="91"/>
      <c r="E626" s="40">
        <f>E627+E629</f>
        <v>58652.6</v>
      </c>
      <c r="F626" s="127"/>
    </row>
    <row r="627" spans="1:6" s="20" customFormat="1" ht="15.75" x14ac:dyDescent="0.25">
      <c r="A627" s="88" t="s">
        <v>291</v>
      </c>
      <c r="B627" s="75" t="s">
        <v>64</v>
      </c>
      <c r="C627" s="90" t="s">
        <v>317</v>
      </c>
      <c r="D627" s="91"/>
      <c r="E627" s="40">
        <f>E628</f>
        <v>50572.799999999996</v>
      </c>
      <c r="F627" s="127"/>
    </row>
    <row r="628" spans="1:6" s="20" customFormat="1" ht="47.25" x14ac:dyDescent="0.25">
      <c r="A628" s="16" t="s">
        <v>12</v>
      </c>
      <c r="B628" s="75" t="s">
        <v>64</v>
      </c>
      <c r="C628" s="90" t="s">
        <v>317</v>
      </c>
      <c r="D628" s="91">
        <v>600</v>
      </c>
      <c r="E628" s="40">
        <f>39601.1-77.8-0.1+16235.1-4555-995.5+365</f>
        <v>50572.799999999996</v>
      </c>
      <c r="F628" s="127"/>
    </row>
    <row r="629" spans="1:6" s="20" customFormat="1" ht="38.25" customHeight="1" x14ac:dyDescent="0.25">
      <c r="A629" s="16" t="s">
        <v>618</v>
      </c>
      <c r="B629" s="75" t="s">
        <v>64</v>
      </c>
      <c r="C629" s="90" t="s">
        <v>617</v>
      </c>
      <c r="D629" s="91"/>
      <c r="E629" s="40">
        <f>E630</f>
        <v>8079.8</v>
      </c>
      <c r="F629" s="127"/>
    </row>
    <row r="630" spans="1:6" s="20" customFormat="1" ht="47.25" x14ac:dyDescent="0.25">
      <c r="A630" s="16" t="s">
        <v>12</v>
      </c>
      <c r="B630" s="75" t="s">
        <v>64</v>
      </c>
      <c r="C630" s="90" t="s">
        <v>617</v>
      </c>
      <c r="D630" s="91">
        <v>600</v>
      </c>
      <c r="E630" s="40">
        <v>8079.8</v>
      </c>
      <c r="F630" s="127"/>
    </row>
    <row r="631" spans="1:6" s="20" customFormat="1" ht="47.25" x14ac:dyDescent="0.25">
      <c r="A631" s="88" t="s">
        <v>46</v>
      </c>
      <c r="B631" s="75" t="s">
        <v>64</v>
      </c>
      <c r="C631" s="90" t="s">
        <v>170</v>
      </c>
      <c r="D631" s="91"/>
      <c r="E631" s="40">
        <f>E632</f>
        <v>4000</v>
      </c>
      <c r="F631" s="127"/>
    </row>
    <row r="632" spans="1:6" s="20" customFormat="1" ht="47.25" x14ac:dyDescent="0.25">
      <c r="A632" s="16" t="s">
        <v>12</v>
      </c>
      <c r="B632" s="75" t="s">
        <v>64</v>
      </c>
      <c r="C632" s="90" t="s">
        <v>170</v>
      </c>
      <c r="D632" s="91">
        <v>600</v>
      </c>
      <c r="E632" s="40">
        <v>4000</v>
      </c>
      <c r="F632" s="127"/>
    </row>
    <row r="633" spans="1:6" s="20" customFormat="1" ht="63" hidden="1" x14ac:dyDescent="0.25">
      <c r="A633" s="52" t="s">
        <v>116</v>
      </c>
      <c r="B633" s="75" t="s">
        <v>64</v>
      </c>
      <c r="C633" s="90" t="s">
        <v>171</v>
      </c>
      <c r="D633" s="91"/>
      <c r="E633" s="40">
        <f>E634+E636</f>
        <v>0</v>
      </c>
      <c r="F633" s="127"/>
    </row>
    <row r="634" spans="1:6" s="20" customFormat="1" ht="15.75" hidden="1" x14ac:dyDescent="0.25">
      <c r="A634" s="52" t="s">
        <v>291</v>
      </c>
      <c r="B634" s="75" t="s">
        <v>64</v>
      </c>
      <c r="C634" s="90" t="s">
        <v>411</v>
      </c>
      <c r="D634" s="91"/>
      <c r="E634" s="40">
        <f>E635</f>
        <v>0</v>
      </c>
      <c r="F634" s="127"/>
    </row>
    <row r="635" spans="1:6" s="20" customFormat="1" ht="47.25" hidden="1" x14ac:dyDescent="0.25">
      <c r="A635" s="16" t="s">
        <v>12</v>
      </c>
      <c r="B635" s="75" t="s">
        <v>64</v>
      </c>
      <c r="C635" s="90" t="s">
        <v>411</v>
      </c>
      <c r="D635" s="91">
        <v>600</v>
      </c>
      <c r="E635" s="40"/>
      <c r="F635" s="127"/>
    </row>
    <row r="636" spans="1:6" s="20" customFormat="1" ht="94.5" hidden="1" x14ac:dyDescent="0.25">
      <c r="A636" s="52" t="s">
        <v>410</v>
      </c>
      <c r="B636" s="75" t="s">
        <v>64</v>
      </c>
      <c r="C636" s="90" t="s">
        <v>412</v>
      </c>
      <c r="D636" s="91"/>
      <c r="E636" s="40">
        <f>E637</f>
        <v>0</v>
      </c>
      <c r="F636" s="127"/>
    </row>
    <row r="637" spans="1:6" s="20" customFormat="1" ht="47.25" hidden="1" x14ac:dyDescent="0.25">
      <c r="A637" s="16" t="s">
        <v>12</v>
      </c>
      <c r="B637" s="75" t="s">
        <v>64</v>
      </c>
      <c r="C637" s="90" t="s">
        <v>412</v>
      </c>
      <c r="D637" s="91">
        <v>600</v>
      </c>
      <c r="E637" s="40"/>
      <c r="F637" s="127"/>
    </row>
    <row r="638" spans="1:6" s="20" customFormat="1" ht="31.5" hidden="1" x14ac:dyDescent="0.25">
      <c r="A638" s="88" t="s">
        <v>47</v>
      </c>
      <c r="B638" s="75" t="s">
        <v>64</v>
      </c>
      <c r="C638" s="90" t="s">
        <v>172</v>
      </c>
      <c r="D638" s="90"/>
      <c r="E638" s="40">
        <f>E639</f>
        <v>0</v>
      </c>
      <c r="F638" s="127"/>
    </row>
    <row r="639" spans="1:6" s="20" customFormat="1" ht="47.25" hidden="1" x14ac:dyDescent="0.25">
      <c r="A639" s="16" t="s">
        <v>12</v>
      </c>
      <c r="B639" s="75" t="s">
        <v>64</v>
      </c>
      <c r="C639" s="90" t="s">
        <v>172</v>
      </c>
      <c r="D639" s="91">
        <v>600</v>
      </c>
      <c r="E639" s="40"/>
      <c r="F639" s="127"/>
    </row>
    <row r="640" spans="1:6" s="20" customFormat="1" ht="31.5" hidden="1" x14ac:dyDescent="0.25">
      <c r="A640" s="88" t="s">
        <v>48</v>
      </c>
      <c r="B640" s="75" t="s">
        <v>64</v>
      </c>
      <c r="C640" s="90" t="s">
        <v>173</v>
      </c>
      <c r="D640" s="90"/>
      <c r="E640" s="40">
        <f>E641</f>
        <v>0</v>
      </c>
      <c r="F640" s="127"/>
    </row>
    <row r="641" spans="1:6" s="20" customFormat="1" ht="47.25" hidden="1" x14ac:dyDescent="0.25">
      <c r="A641" s="16" t="s">
        <v>12</v>
      </c>
      <c r="B641" s="75" t="s">
        <v>64</v>
      </c>
      <c r="C641" s="90" t="s">
        <v>173</v>
      </c>
      <c r="D641" s="91">
        <v>600</v>
      </c>
      <c r="E641" s="40"/>
      <c r="F641" s="127"/>
    </row>
    <row r="642" spans="1:6" s="20" customFormat="1" ht="31.5" x14ac:dyDescent="0.25">
      <c r="A642" s="88" t="s">
        <v>97</v>
      </c>
      <c r="B642" s="75" t="s">
        <v>64</v>
      </c>
      <c r="C642" s="90" t="s">
        <v>174</v>
      </c>
      <c r="D642" s="90"/>
      <c r="E642" s="40">
        <f>E643+E645</f>
        <v>4612.1000000000004</v>
      </c>
      <c r="F642" s="127"/>
    </row>
    <row r="643" spans="1:6" s="20" customFormat="1" ht="126" x14ac:dyDescent="0.25">
      <c r="A643" s="16" t="s">
        <v>361</v>
      </c>
      <c r="B643" s="75" t="s">
        <v>64</v>
      </c>
      <c r="C643" s="90" t="s">
        <v>175</v>
      </c>
      <c r="D643" s="91"/>
      <c r="E643" s="40">
        <f>E644</f>
        <v>350</v>
      </c>
      <c r="F643" s="127"/>
    </row>
    <row r="644" spans="1:6" s="20" customFormat="1" ht="31.5" x14ac:dyDescent="0.25">
      <c r="A644" s="88" t="s">
        <v>66</v>
      </c>
      <c r="B644" s="75" t="s">
        <v>64</v>
      </c>
      <c r="C644" s="90" t="s">
        <v>175</v>
      </c>
      <c r="D644" s="91">
        <v>300</v>
      </c>
      <c r="E644" s="40">
        <v>350</v>
      </c>
      <c r="F644" s="127"/>
    </row>
    <row r="645" spans="1:6" s="20" customFormat="1" ht="15.75" x14ac:dyDescent="0.25">
      <c r="A645" s="88" t="s">
        <v>291</v>
      </c>
      <c r="B645" s="75" t="s">
        <v>64</v>
      </c>
      <c r="C645" s="90" t="s">
        <v>297</v>
      </c>
      <c r="D645" s="91"/>
      <c r="E645" s="40">
        <f>E646+E647</f>
        <v>4262.1000000000004</v>
      </c>
      <c r="F645" s="127"/>
    </row>
    <row r="646" spans="1:6" s="20" customFormat="1" ht="31.5" x14ac:dyDescent="0.25">
      <c r="A646" s="88" t="s">
        <v>66</v>
      </c>
      <c r="B646" s="75" t="s">
        <v>64</v>
      </c>
      <c r="C646" s="90" t="s">
        <v>297</v>
      </c>
      <c r="D646" s="91">
        <v>300</v>
      </c>
      <c r="E646" s="40">
        <f>18.7+112.4</f>
        <v>131.1</v>
      </c>
      <c r="F646" s="127"/>
    </row>
    <row r="647" spans="1:6" s="20" customFormat="1" ht="47.25" x14ac:dyDescent="0.25">
      <c r="A647" s="16" t="s">
        <v>12</v>
      </c>
      <c r="B647" s="75" t="s">
        <v>64</v>
      </c>
      <c r="C647" s="90" t="s">
        <v>297</v>
      </c>
      <c r="D647" s="91">
        <v>600</v>
      </c>
      <c r="E647" s="40">
        <f>2913.1+860+238-10-114.4+7+237.3</f>
        <v>4131</v>
      </c>
      <c r="F647" s="127"/>
    </row>
    <row r="648" spans="1:6" s="20" customFormat="1" ht="110.25" x14ac:dyDescent="0.25">
      <c r="A648" s="16" t="s">
        <v>598</v>
      </c>
      <c r="B648" s="75">
        <v>964</v>
      </c>
      <c r="C648" s="90" t="s">
        <v>586</v>
      </c>
      <c r="D648" s="91"/>
      <c r="E648" s="40">
        <f>E649+E651+E653</f>
        <v>146826.79999999999</v>
      </c>
      <c r="F648" s="127"/>
    </row>
    <row r="649" spans="1:6" s="20" customFormat="1" ht="15.75" x14ac:dyDescent="0.25">
      <c r="A649" s="88" t="s">
        <v>291</v>
      </c>
      <c r="B649" s="75">
        <v>964</v>
      </c>
      <c r="C649" s="90" t="s">
        <v>587</v>
      </c>
      <c r="D649" s="91"/>
      <c r="E649" s="40">
        <f>SUM(E650)</f>
        <v>98322</v>
      </c>
      <c r="F649" s="127"/>
    </row>
    <row r="650" spans="1:6" s="20" customFormat="1" ht="47.25" x14ac:dyDescent="0.25">
      <c r="A650" s="16" t="s">
        <v>12</v>
      </c>
      <c r="B650" s="75">
        <v>964</v>
      </c>
      <c r="C650" s="90" t="s">
        <v>587</v>
      </c>
      <c r="D650" s="91">
        <v>600</v>
      </c>
      <c r="E650" s="40">
        <f>101208.1-419.7-1576.6-12412.5+11522.7</f>
        <v>98322</v>
      </c>
      <c r="F650" s="127"/>
    </row>
    <row r="651" spans="1:6" s="20" customFormat="1" ht="64.5" customHeight="1" x14ac:dyDescent="0.25">
      <c r="A651" s="16" t="s">
        <v>605</v>
      </c>
      <c r="B651" s="75">
        <v>964</v>
      </c>
      <c r="C651" s="90" t="s">
        <v>619</v>
      </c>
      <c r="D651" s="91"/>
      <c r="E651" s="40">
        <f>E652</f>
        <v>30317.3</v>
      </c>
      <c r="F651" s="127"/>
    </row>
    <row r="652" spans="1:6" s="20" customFormat="1" ht="47.25" x14ac:dyDescent="0.25">
      <c r="A652" s="16" t="s">
        <v>12</v>
      </c>
      <c r="B652" s="75">
        <v>964</v>
      </c>
      <c r="C652" s="90" t="s">
        <v>619</v>
      </c>
      <c r="D652" s="91">
        <v>600</v>
      </c>
      <c r="E652" s="40">
        <f>10125.9+20009.6+181.8</f>
        <v>30317.3</v>
      </c>
      <c r="F652" s="127"/>
    </row>
    <row r="653" spans="1:6" s="20" customFormat="1" ht="31.5" x14ac:dyDescent="0.25">
      <c r="A653" s="16" t="s">
        <v>618</v>
      </c>
      <c r="B653" s="75">
        <v>964</v>
      </c>
      <c r="C653" s="90" t="s">
        <v>620</v>
      </c>
      <c r="D653" s="91"/>
      <c r="E653" s="40">
        <f>E654</f>
        <v>18187.5</v>
      </c>
      <c r="F653" s="127"/>
    </row>
    <row r="654" spans="1:6" s="20" customFormat="1" ht="47.25" x14ac:dyDescent="0.25">
      <c r="A654" s="16" t="s">
        <v>12</v>
      </c>
      <c r="B654" s="75">
        <v>964</v>
      </c>
      <c r="C654" s="90" t="s">
        <v>620</v>
      </c>
      <c r="D654" s="91">
        <v>600</v>
      </c>
      <c r="E654" s="40">
        <f>66.8+18120.7</f>
        <v>18187.5</v>
      </c>
      <c r="F654" s="127"/>
    </row>
    <row r="655" spans="1:6" s="20" customFormat="1" ht="47.25" hidden="1" x14ac:dyDescent="0.25">
      <c r="A655" s="88" t="s">
        <v>49</v>
      </c>
      <c r="B655" s="75" t="s">
        <v>64</v>
      </c>
      <c r="C655" s="90" t="s">
        <v>176</v>
      </c>
      <c r="D655" s="90"/>
      <c r="E655" s="40">
        <f>E656</f>
        <v>0</v>
      </c>
      <c r="F655" s="127"/>
    </row>
    <row r="656" spans="1:6" s="20" customFormat="1" ht="47.25" hidden="1" x14ac:dyDescent="0.25">
      <c r="A656" s="16" t="s">
        <v>12</v>
      </c>
      <c r="B656" s="75" t="s">
        <v>64</v>
      </c>
      <c r="C656" s="90" t="s">
        <v>176</v>
      </c>
      <c r="D656" s="91">
        <v>600</v>
      </c>
      <c r="E656" s="40"/>
      <c r="F656" s="127"/>
    </row>
    <row r="657" spans="1:6" s="20" customFormat="1" ht="47.25" hidden="1" x14ac:dyDescent="0.25">
      <c r="A657" s="88" t="s">
        <v>50</v>
      </c>
      <c r="B657" s="75" t="s">
        <v>64</v>
      </c>
      <c r="C657" s="90" t="s">
        <v>177</v>
      </c>
      <c r="D657" s="90"/>
      <c r="E657" s="40">
        <f>E658</f>
        <v>0</v>
      </c>
      <c r="F657" s="127"/>
    </row>
    <row r="658" spans="1:6" s="20" customFormat="1" ht="47.25" hidden="1" x14ac:dyDescent="0.25">
      <c r="A658" s="16" t="s">
        <v>12</v>
      </c>
      <c r="B658" s="75" t="s">
        <v>64</v>
      </c>
      <c r="C658" s="90" t="s">
        <v>177</v>
      </c>
      <c r="D658" s="91">
        <v>600</v>
      </c>
      <c r="E658" s="40"/>
      <c r="F658" s="127"/>
    </row>
    <row r="659" spans="1:6" s="20" customFormat="1" ht="47.25" hidden="1" x14ac:dyDescent="0.25">
      <c r="A659" s="88" t="s">
        <v>178</v>
      </c>
      <c r="B659" s="75" t="s">
        <v>64</v>
      </c>
      <c r="C659" s="90" t="s">
        <v>179</v>
      </c>
      <c r="D659" s="90"/>
      <c r="E659" s="40">
        <f>E660</f>
        <v>0</v>
      </c>
      <c r="F659" s="127"/>
    </row>
    <row r="660" spans="1:6" s="20" customFormat="1" ht="47.25" hidden="1" x14ac:dyDescent="0.25">
      <c r="A660" s="16" t="s">
        <v>12</v>
      </c>
      <c r="B660" s="75" t="s">
        <v>64</v>
      </c>
      <c r="C660" s="90" t="s">
        <v>179</v>
      </c>
      <c r="D660" s="91">
        <v>600</v>
      </c>
      <c r="E660" s="40"/>
      <c r="F660" s="127"/>
    </row>
    <row r="661" spans="1:6" s="20" customFormat="1" ht="63" x14ac:dyDescent="0.25">
      <c r="A661" s="88" t="s">
        <v>51</v>
      </c>
      <c r="B661" s="75" t="s">
        <v>64</v>
      </c>
      <c r="C661" s="90" t="s">
        <v>180</v>
      </c>
      <c r="D661" s="90"/>
      <c r="E661" s="40">
        <f>E662</f>
        <v>19840.2</v>
      </c>
      <c r="F661" s="127"/>
    </row>
    <row r="662" spans="1:6" s="20" customFormat="1" ht="15.75" x14ac:dyDescent="0.25">
      <c r="A662" s="88" t="s">
        <v>291</v>
      </c>
      <c r="B662" s="75">
        <v>964</v>
      </c>
      <c r="C662" s="90" t="s">
        <v>527</v>
      </c>
      <c r="D662" s="90"/>
      <c r="E662" s="40">
        <f>E663</f>
        <v>19840.2</v>
      </c>
      <c r="F662" s="127"/>
    </row>
    <row r="663" spans="1:6" s="20" customFormat="1" ht="47.25" customHeight="1" x14ac:dyDescent="0.25">
      <c r="A663" s="16" t="s">
        <v>12</v>
      </c>
      <c r="B663" s="75" t="s">
        <v>64</v>
      </c>
      <c r="C663" s="90" t="s">
        <v>527</v>
      </c>
      <c r="D663" s="91">
        <v>600</v>
      </c>
      <c r="E663" s="40">
        <f>15285.2+4555</f>
        <v>19840.2</v>
      </c>
      <c r="F663" s="127"/>
    </row>
    <row r="664" spans="1:6" s="20" customFormat="1" ht="47.25" hidden="1" x14ac:dyDescent="0.25">
      <c r="A664" s="88" t="s">
        <v>52</v>
      </c>
      <c r="B664" s="75" t="s">
        <v>64</v>
      </c>
      <c r="C664" s="90" t="s">
        <v>181</v>
      </c>
      <c r="D664" s="91"/>
      <c r="E664" s="40">
        <f>E665</f>
        <v>0</v>
      </c>
      <c r="F664" s="127"/>
    </row>
    <row r="665" spans="1:6" s="20" customFormat="1" ht="47.25" hidden="1" x14ac:dyDescent="0.25">
      <c r="A665" s="16" t="s">
        <v>12</v>
      </c>
      <c r="B665" s="75" t="s">
        <v>64</v>
      </c>
      <c r="C665" s="90" t="s">
        <v>181</v>
      </c>
      <c r="D665" s="91">
        <v>600</v>
      </c>
      <c r="E665" s="40"/>
      <c r="F665" s="127"/>
    </row>
    <row r="666" spans="1:6" s="20" customFormat="1" ht="47.25" x14ac:dyDescent="0.25">
      <c r="A666" s="88" t="s">
        <v>37</v>
      </c>
      <c r="B666" s="75" t="s">
        <v>64</v>
      </c>
      <c r="C666" s="90" t="s">
        <v>690</v>
      </c>
      <c r="D666" s="91"/>
      <c r="E666" s="40">
        <f>E667+E672</f>
        <v>7468.7999999999993</v>
      </c>
      <c r="F666" s="127"/>
    </row>
    <row r="667" spans="1:6" s="20" customFormat="1" ht="33.75" customHeight="1" x14ac:dyDescent="0.25">
      <c r="A667" s="88" t="s">
        <v>37</v>
      </c>
      <c r="B667" s="75" t="s">
        <v>64</v>
      </c>
      <c r="C667" s="90" t="s">
        <v>182</v>
      </c>
      <c r="D667" s="90"/>
      <c r="E667" s="40">
        <f>E668+E669+E670+E671</f>
        <v>7211.5999999999995</v>
      </c>
      <c r="F667" s="127"/>
    </row>
    <row r="668" spans="1:6" s="20" customFormat="1" ht="81" customHeight="1" x14ac:dyDescent="0.25">
      <c r="A668" s="46" t="s">
        <v>24</v>
      </c>
      <c r="B668" s="75" t="s">
        <v>64</v>
      </c>
      <c r="C668" s="90" t="s">
        <v>182</v>
      </c>
      <c r="D668" s="91">
        <v>100</v>
      </c>
      <c r="E668" s="40">
        <f>5324.4+600+1145.8-16.6</f>
        <v>7053.5999999999995</v>
      </c>
      <c r="F668" s="127"/>
    </row>
    <row r="669" spans="1:6" s="20" customFormat="1" ht="31.5" x14ac:dyDescent="0.25">
      <c r="A669" s="17" t="s">
        <v>133</v>
      </c>
      <c r="B669" s="75" t="s">
        <v>64</v>
      </c>
      <c r="C669" s="90" t="s">
        <v>182</v>
      </c>
      <c r="D669" s="91">
        <v>200</v>
      </c>
      <c r="E669" s="40">
        <f>448.9-291.5-16+16.6</f>
        <v>157.99999999999997</v>
      </c>
      <c r="F669" s="127"/>
    </row>
    <row r="670" spans="1:6" s="20" customFormat="1" ht="31.5" hidden="1" x14ac:dyDescent="0.25">
      <c r="A670" s="88" t="s">
        <v>66</v>
      </c>
      <c r="B670" s="75" t="s">
        <v>64</v>
      </c>
      <c r="C670" s="90" t="s">
        <v>182</v>
      </c>
      <c r="D670" s="91">
        <v>300</v>
      </c>
      <c r="E670" s="40"/>
      <c r="F670" s="127"/>
    </row>
    <row r="671" spans="1:6" s="20" customFormat="1" ht="15.75" hidden="1" x14ac:dyDescent="0.25">
      <c r="A671" s="16" t="s">
        <v>25</v>
      </c>
      <c r="B671" s="75" t="s">
        <v>64</v>
      </c>
      <c r="C671" s="90" t="s">
        <v>182</v>
      </c>
      <c r="D671" s="91">
        <v>800</v>
      </c>
      <c r="E671" s="40"/>
      <c r="F671" s="127"/>
    </row>
    <row r="672" spans="1:6" s="20" customFormat="1" ht="31.5" x14ac:dyDescent="0.25">
      <c r="A672" s="16" t="s">
        <v>618</v>
      </c>
      <c r="B672" s="75">
        <v>964</v>
      </c>
      <c r="C672" s="90" t="s">
        <v>691</v>
      </c>
      <c r="D672" s="91"/>
      <c r="E672" s="40">
        <f>E673</f>
        <v>257.2</v>
      </c>
      <c r="F672" s="127"/>
    </row>
    <row r="673" spans="1:6" s="20" customFormat="1" ht="31.5" x14ac:dyDescent="0.25">
      <c r="A673" s="17" t="s">
        <v>133</v>
      </c>
      <c r="B673" s="75">
        <v>964</v>
      </c>
      <c r="C673" s="90" t="s">
        <v>691</v>
      </c>
      <c r="D673" s="91">
        <v>200</v>
      </c>
      <c r="E673" s="40">
        <v>257.2</v>
      </c>
      <c r="F673" s="127"/>
    </row>
    <row r="674" spans="1:6" s="20" customFormat="1" ht="60" customHeight="1" x14ac:dyDescent="0.25">
      <c r="A674" s="16" t="s">
        <v>671</v>
      </c>
      <c r="B674" s="75" t="s">
        <v>64</v>
      </c>
      <c r="C674" s="90" t="s">
        <v>624</v>
      </c>
      <c r="D674" s="91"/>
      <c r="E674" s="40">
        <f>E675+E677</f>
        <v>448.4</v>
      </c>
      <c r="F674" s="127"/>
    </row>
    <row r="675" spans="1:6" s="20" customFormat="1" ht="110.25" x14ac:dyDescent="0.25">
      <c r="A675" s="16" t="s">
        <v>670</v>
      </c>
      <c r="B675" s="75" t="s">
        <v>64</v>
      </c>
      <c r="C675" s="90" t="s">
        <v>622</v>
      </c>
      <c r="D675" s="91"/>
      <c r="E675" s="40">
        <f>E676</f>
        <v>448.4</v>
      </c>
      <c r="F675" s="127"/>
    </row>
    <row r="676" spans="1:6" s="20" customFormat="1" ht="47.25" x14ac:dyDescent="0.25">
      <c r="A676" s="16" t="s">
        <v>12</v>
      </c>
      <c r="B676" s="75" t="s">
        <v>64</v>
      </c>
      <c r="C676" s="90" t="s">
        <v>622</v>
      </c>
      <c r="D676" s="91">
        <v>600</v>
      </c>
      <c r="E676" s="40">
        <f>285+163.4</f>
        <v>448.4</v>
      </c>
      <c r="F676" s="127"/>
    </row>
    <row r="677" spans="1:6" s="20" customFormat="1" ht="94.5" hidden="1" x14ac:dyDescent="0.25">
      <c r="A677" s="16" t="s">
        <v>621</v>
      </c>
      <c r="B677" s="75" t="s">
        <v>64</v>
      </c>
      <c r="C677" s="90" t="s">
        <v>623</v>
      </c>
      <c r="D677" s="91"/>
      <c r="E677" s="40">
        <f>E678</f>
        <v>0</v>
      </c>
      <c r="F677" s="127"/>
    </row>
    <row r="678" spans="1:6" s="20" customFormat="1" ht="47.25" hidden="1" x14ac:dyDescent="0.25">
      <c r="A678" s="16" t="s">
        <v>12</v>
      </c>
      <c r="B678" s="75" t="s">
        <v>64</v>
      </c>
      <c r="C678" s="90" t="s">
        <v>623</v>
      </c>
      <c r="D678" s="91">
        <v>600</v>
      </c>
      <c r="E678" s="40">
        <f>35-35</f>
        <v>0</v>
      </c>
      <c r="F678" s="127"/>
    </row>
    <row r="679" spans="1:6" s="20" customFormat="1" ht="47.25" hidden="1" x14ac:dyDescent="0.25">
      <c r="A679" s="69" t="s">
        <v>504</v>
      </c>
      <c r="B679" s="134">
        <v>964</v>
      </c>
      <c r="C679" s="12" t="s">
        <v>202</v>
      </c>
      <c r="D679" s="91"/>
      <c r="E679" s="38">
        <f>E680</f>
        <v>0</v>
      </c>
      <c r="F679" s="127"/>
    </row>
    <row r="680" spans="1:6" s="20" customFormat="1" ht="31.5" hidden="1" x14ac:dyDescent="0.25">
      <c r="A680" s="29" t="s">
        <v>511</v>
      </c>
      <c r="B680" s="134" t="s">
        <v>64</v>
      </c>
      <c r="C680" s="37" t="s">
        <v>211</v>
      </c>
      <c r="D680" s="91"/>
      <c r="E680" s="40">
        <f>E681+E683+E685</f>
        <v>0</v>
      </c>
      <c r="F680" s="127"/>
    </row>
    <row r="681" spans="1:6" s="20" customFormat="1" ht="47.25" hidden="1" x14ac:dyDescent="0.25">
      <c r="A681" s="16" t="s">
        <v>75</v>
      </c>
      <c r="B681" s="75" t="s">
        <v>64</v>
      </c>
      <c r="C681" s="90" t="s">
        <v>212</v>
      </c>
      <c r="D681" s="91"/>
      <c r="E681" s="40">
        <f>E682</f>
        <v>0</v>
      </c>
      <c r="F681" s="127"/>
    </row>
    <row r="682" spans="1:6" s="20" customFormat="1" ht="47.25" hidden="1" x14ac:dyDescent="0.25">
      <c r="A682" s="16" t="s">
        <v>12</v>
      </c>
      <c r="B682" s="75" t="s">
        <v>64</v>
      </c>
      <c r="C682" s="90" t="s">
        <v>212</v>
      </c>
      <c r="D682" s="91">
        <v>600</v>
      </c>
      <c r="E682" s="40"/>
      <c r="F682" s="127"/>
    </row>
    <row r="683" spans="1:6" s="20" customFormat="1" ht="31.5" hidden="1" x14ac:dyDescent="0.25">
      <c r="A683" s="16" t="s">
        <v>125</v>
      </c>
      <c r="B683" s="75" t="s">
        <v>64</v>
      </c>
      <c r="C683" s="90" t="s">
        <v>258</v>
      </c>
      <c r="D683" s="91"/>
      <c r="E683" s="40">
        <f>E684</f>
        <v>0</v>
      </c>
      <c r="F683" s="127"/>
    </row>
    <row r="684" spans="1:6" s="20" customFormat="1" ht="47.25" hidden="1" x14ac:dyDescent="0.25">
      <c r="A684" s="16" t="s">
        <v>12</v>
      </c>
      <c r="B684" s="75" t="s">
        <v>64</v>
      </c>
      <c r="C684" s="90" t="s">
        <v>258</v>
      </c>
      <c r="D684" s="91">
        <v>600</v>
      </c>
      <c r="E684" s="40"/>
      <c r="F684" s="127"/>
    </row>
    <row r="685" spans="1:6" s="20" customFormat="1" ht="31.5" hidden="1" x14ac:dyDescent="0.25">
      <c r="A685" s="85" t="s">
        <v>273</v>
      </c>
      <c r="B685" s="75" t="s">
        <v>64</v>
      </c>
      <c r="C685" s="90" t="s">
        <v>274</v>
      </c>
      <c r="D685" s="91"/>
      <c r="E685" s="40">
        <f>E686</f>
        <v>0</v>
      </c>
      <c r="F685" s="127"/>
    </row>
    <row r="686" spans="1:6" s="20" customFormat="1" ht="47.25" hidden="1" x14ac:dyDescent="0.25">
      <c r="A686" s="86" t="s">
        <v>12</v>
      </c>
      <c r="B686" s="75" t="s">
        <v>64</v>
      </c>
      <c r="C686" s="90" t="s">
        <v>274</v>
      </c>
      <c r="D686" s="91">
        <v>600</v>
      </c>
      <c r="E686" s="40"/>
      <c r="F686" s="127"/>
    </row>
    <row r="687" spans="1:6" s="20" customFormat="1" ht="63" hidden="1" x14ac:dyDescent="0.25">
      <c r="A687" s="13" t="s">
        <v>446</v>
      </c>
      <c r="B687" s="75" t="s">
        <v>64</v>
      </c>
      <c r="C687" s="12" t="s">
        <v>271</v>
      </c>
      <c r="D687" s="91"/>
      <c r="E687" s="40">
        <f>E688</f>
        <v>0</v>
      </c>
      <c r="F687" s="127"/>
    </row>
    <row r="688" spans="1:6" s="20" customFormat="1" ht="47.25" hidden="1" x14ac:dyDescent="0.25">
      <c r="A688" s="29" t="s">
        <v>447</v>
      </c>
      <c r="B688" s="75" t="s">
        <v>64</v>
      </c>
      <c r="C688" s="37" t="s">
        <v>272</v>
      </c>
      <c r="D688" s="91"/>
      <c r="E688" s="40">
        <f>E689</f>
        <v>0</v>
      </c>
      <c r="F688" s="127"/>
    </row>
    <row r="689" spans="1:6" s="20" customFormat="1" ht="47.25" hidden="1" x14ac:dyDescent="0.25">
      <c r="A689" s="88" t="s">
        <v>77</v>
      </c>
      <c r="B689" s="75" t="s">
        <v>64</v>
      </c>
      <c r="C689" s="90" t="s">
        <v>277</v>
      </c>
      <c r="D689" s="91"/>
      <c r="E689" s="40">
        <f>E690</f>
        <v>0</v>
      </c>
      <c r="F689" s="127"/>
    </row>
    <row r="690" spans="1:6" s="20" customFormat="1" ht="31.5" hidden="1" x14ac:dyDescent="0.25">
      <c r="A690" s="86" t="s">
        <v>379</v>
      </c>
      <c r="B690" s="75" t="s">
        <v>64</v>
      </c>
      <c r="C690" s="90" t="s">
        <v>380</v>
      </c>
      <c r="D690" s="91"/>
      <c r="E690" s="40">
        <f>E691</f>
        <v>0</v>
      </c>
      <c r="F690" s="127"/>
    </row>
    <row r="691" spans="1:6" s="20" customFormat="1" ht="47.25" hidden="1" x14ac:dyDescent="0.25">
      <c r="A691" s="86" t="s">
        <v>12</v>
      </c>
      <c r="B691" s="75" t="s">
        <v>64</v>
      </c>
      <c r="C691" s="90" t="s">
        <v>380</v>
      </c>
      <c r="D691" s="91">
        <v>600</v>
      </c>
      <c r="E691" s="40"/>
      <c r="F691" s="127"/>
    </row>
    <row r="692" spans="1:6" s="20" customFormat="1" ht="78.75" hidden="1" x14ac:dyDescent="0.25">
      <c r="A692" s="150" t="s">
        <v>542</v>
      </c>
      <c r="B692" s="134">
        <v>964</v>
      </c>
      <c r="C692" s="12" t="s">
        <v>475</v>
      </c>
      <c r="D692" s="91"/>
      <c r="E692" s="38">
        <f>E693</f>
        <v>0</v>
      </c>
      <c r="F692" s="127"/>
    </row>
    <row r="693" spans="1:6" s="20" customFormat="1" ht="31.5" hidden="1" x14ac:dyDescent="0.25">
      <c r="A693" s="86" t="s">
        <v>556</v>
      </c>
      <c r="B693" s="75">
        <v>964</v>
      </c>
      <c r="C693" s="90" t="s">
        <v>557</v>
      </c>
      <c r="D693" s="91"/>
      <c r="E693" s="40">
        <f>E694</f>
        <v>0</v>
      </c>
      <c r="F693" s="127"/>
    </row>
    <row r="694" spans="1:6" s="20" customFormat="1" ht="31.5" hidden="1" x14ac:dyDescent="0.25">
      <c r="A694" s="86" t="s">
        <v>379</v>
      </c>
      <c r="B694" s="75">
        <v>964</v>
      </c>
      <c r="C694" s="90" t="s">
        <v>558</v>
      </c>
      <c r="D694" s="91"/>
      <c r="E694" s="40">
        <f>E695</f>
        <v>0</v>
      </c>
      <c r="F694" s="127"/>
    </row>
    <row r="695" spans="1:6" s="20" customFormat="1" ht="47.25" hidden="1" x14ac:dyDescent="0.25">
      <c r="A695" s="86" t="s">
        <v>12</v>
      </c>
      <c r="B695" s="75">
        <v>964</v>
      </c>
      <c r="C695" s="90" t="s">
        <v>558</v>
      </c>
      <c r="D695" s="91">
        <v>600</v>
      </c>
      <c r="E695" s="40"/>
      <c r="F695" s="127"/>
    </row>
    <row r="696" spans="1:6" s="20" customFormat="1" ht="15.75" x14ac:dyDescent="0.25">
      <c r="A696" s="13" t="s">
        <v>33</v>
      </c>
      <c r="B696" s="134" t="s">
        <v>64</v>
      </c>
      <c r="C696" s="12" t="s">
        <v>129</v>
      </c>
      <c r="D696" s="90"/>
      <c r="E696" s="38">
        <f>E697</f>
        <v>28.5</v>
      </c>
      <c r="F696" s="127"/>
    </row>
    <row r="697" spans="1:6" s="20" customFormat="1" ht="64.5" customHeight="1" x14ac:dyDescent="0.25">
      <c r="A697" s="88" t="s">
        <v>512</v>
      </c>
      <c r="B697" s="75" t="s">
        <v>64</v>
      </c>
      <c r="C697" s="90" t="s">
        <v>247</v>
      </c>
      <c r="D697" s="90"/>
      <c r="E697" s="40">
        <f>E698</f>
        <v>28.5</v>
      </c>
      <c r="F697" s="127"/>
    </row>
    <row r="698" spans="1:6" s="20" customFormat="1" ht="31.5" x14ac:dyDescent="0.25">
      <c r="A698" s="88" t="s">
        <v>66</v>
      </c>
      <c r="B698" s="75" t="s">
        <v>64</v>
      </c>
      <c r="C698" s="90" t="s">
        <v>247</v>
      </c>
      <c r="D698" s="91">
        <v>300</v>
      </c>
      <c r="E698" s="40">
        <f>12.5+16</f>
        <v>28.5</v>
      </c>
      <c r="F698" s="127"/>
    </row>
    <row r="699" spans="1:6" ht="6.95" customHeight="1" x14ac:dyDescent="0.25">
      <c r="A699" s="98"/>
      <c r="B699" s="136"/>
      <c r="C699" s="98"/>
      <c r="D699" s="106"/>
      <c r="E699" s="40"/>
    </row>
    <row r="700" spans="1:6" ht="47.25" x14ac:dyDescent="0.25">
      <c r="A700" s="114" t="s">
        <v>513</v>
      </c>
      <c r="B700" s="132" t="s">
        <v>65</v>
      </c>
      <c r="C700" s="110"/>
      <c r="D700" s="110"/>
      <c r="E700" s="113">
        <f>E702+E855+E873</f>
        <v>2402716.3000000003</v>
      </c>
    </row>
    <row r="701" spans="1:6" s="20" customFormat="1" ht="6.95" customHeight="1" x14ac:dyDescent="0.25">
      <c r="A701" s="9"/>
      <c r="B701" s="134"/>
      <c r="C701" s="10"/>
      <c r="D701" s="10"/>
      <c r="E701" s="38"/>
      <c r="F701" s="127"/>
    </row>
    <row r="702" spans="1:6" s="20" customFormat="1" ht="47.25" x14ac:dyDescent="0.25">
      <c r="A702" s="13" t="s">
        <v>451</v>
      </c>
      <c r="B702" s="134" t="s">
        <v>65</v>
      </c>
      <c r="C702" s="12" t="s">
        <v>135</v>
      </c>
      <c r="D702" s="50"/>
      <c r="E702" s="38">
        <f>E703+E762+E810</f>
        <v>2400998.8000000003</v>
      </c>
      <c r="F702" s="127"/>
    </row>
    <row r="703" spans="1:6" s="20" customFormat="1" ht="31.5" x14ac:dyDescent="0.25">
      <c r="A703" s="29" t="s">
        <v>514</v>
      </c>
      <c r="B703" s="137" t="s">
        <v>65</v>
      </c>
      <c r="C703" s="37" t="s">
        <v>136</v>
      </c>
      <c r="D703" s="37"/>
      <c r="E703" s="39">
        <f>E704+E715+E719+E721+E725+E731+E749+E753+E759+E728</f>
        <v>1928015.4000000001</v>
      </c>
      <c r="F703" s="127"/>
    </row>
    <row r="704" spans="1:6" s="20" customFormat="1" ht="63" x14ac:dyDescent="0.25">
      <c r="A704" s="88" t="s">
        <v>11</v>
      </c>
      <c r="B704" s="75" t="s">
        <v>65</v>
      </c>
      <c r="C704" s="90" t="s">
        <v>137</v>
      </c>
      <c r="D704" s="90"/>
      <c r="E704" s="40">
        <f>E705+E707+E709+E713+E711</f>
        <v>879415.20000000007</v>
      </c>
      <c r="F704" s="127"/>
    </row>
    <row r="705" spans="1:6" s="20" customFormat="1" ht="63" x14ac:dyDescent="0.25">
      <c r="A705" s="16" t="s">
        <v>110</v>
      </c>
      <c r="B705" s="75" t="s">
        <v>65</v>
      </c>
      <c r="C705" s="90" t="s">
        <v>138</v>
      </c>
      <c r="D705" s="91"/>
      <c r="E705" s="40">
        <f>E706</f>
        <v>706048.3</v>
      </c>
      <c r="F705" s="127"/>
    </row>
    <row r="706" spans="1:6" s="20" customFormat="1" ht="47.25" x14ac:dyDescent="0.25">
      <c r="A706" s="16" t="s">
        <v>12</v>
      </c>
      <c r="B706" s="75" t="s">
        <v>65</v>
      </c>
      <c r="C706" s="90" t="s">
        <v>138</v>
      </c>
      <c r="D706" s="91">
        <v>600</v>
      </c>
      <c r="E706" s="40">
        <v>706048.3</v>
      </c>
      <c r="F706" s="127"/>
    </row>
    <row r="707" spans="1:6" s="20" customFormat="1" ht="126" x14ac:dyDescent="0.25">
      <c r="A707" s="16" t="s">
        <v>361</v>
      </c>
      <c r="B707" s="75" t="s">
        <v>65</v>
      </c>
      <c r="C707" s="90" t="s">
        <v>139</v>
      </c>
      <c r="D707" s="91"/>
      <c r="E707" s="40">
        <f>E708</f>
        <v>2716.1</v>
      </c>
      <c r="F707" s="127"/>
    </row>
    <row r="708" spans="1:6" s="20" customFormat="1" ht="31.5" x14ac:dyDescent="0.25">
      <c r="A708" s="88" t="s">
        <v>66</v>
      </c>
      <c r="B708" s="75" t="s">
        <v>65</v>
      </c>
      <c r="C708" s="90" t="s">
        <v>139</v>
      </c>
      <c r="D708" s="91">
        <v>300</v>
      </c>
      <c r="E708" s="40">
        <v>2716.1</v>
      </c>
      <c r="F708" s="127"/>
    </row>
    <row r="709" spans="1:6" s="20" customFormat="1" ht="15.75" x14ac:dyDescent="0.25">
      <c r="A709" s="33" t="s">
        <v>291</v>
      </c>
      <c r="B709" s="75" t="s">
        <v>65</v>
      </c>
      <c r="C709" s="90" t="s">
        <v>292</v>
      </c>
      <c r="D709" s="90"/>
      <c r="E709" s="40">
        <f>E710</f>
        <v>40173.9</v>
      </c>
      <c r="F709" s="127"/>
    </row>
    <row r="710" spans="1:6" s="20" customFormat="1" ht="47.25" x14ac:dyDescent="0.25">
      <c r="A710" s="16" t="s">
        <v>12</v>
      </c>
      <c r="B710" s="75" t="s">
        <v>65</v>
      </c>
      <c r="C710" s="90" t="s">
        <v>292</v>
      </c>
      <c r="D710" s="91">
        <v>600</v>
      </c>
      <c r="E710" s="40">
        <v>40173.9</v>
      </c>
      <c r="F710" s="127"/>
    </row>
    <row r="711" spans="1:6" s="20" customFormat="1" ht="63" x14ac:dyDescent="0.25">
      <c r="A711" s="16" t="s">
        <v>605</v>
      </c>
      <c r="B711" s="75" t="s">
        <v>65</v>
      </c>
      <c r="C711" s="90" t="s">
        <v>667</v>
      </c>
      <c r="D711" s="91"/>
      <c r="E711" s="40">
        <f>E712</f>
        <v>40835.4</v>
      </c>
      <c r="F711" s="127"/>
    </row>
    <row r="712" spans="1:6" s="20" customFormat="1" ht="47.25" x14ac:dyDescent="0.25">
      <c r="A712" s="16" t="s">
        <v>12</v>
      </c>
      <c r="B712" s="75" t="s">
        <v>65</v>
      </c>
      <c r="C712" s="90" t="s">
        <v>667</v>
      </c>
      <c r="D712" s="91">
        <v>600</v>
      </c>
      <c r="E712" s="40">
        <v>40835.4</v>
      </c>
      <c r="F712" s="127"/>
    </row>
    <row r="713" spans="1:6" s="20" customFormat="1" ht="31.5" x14ac:dyDescent="0.25">
      <c r="A713" s="16" t="s">
        <v>618</v>
      </c>
      <c r="B713" s="75" t="s">
        <v>65</v>
      </c>
      <c r="C713" s="90" t="s">
        <v>629</v>
      </c>
      <c r="D713" s="91"/>
      <c r="E713" s="40">
        <f>E714</f>
        <v>89641.5</v>
      </c>
      <c r="F713" s="127"/>
    </row>
    <row r="714" spans="1:6" s="20" customFormat="1" ht="47.25" x14ac:dyDescent="0.25">
      <c r="A714" s="16" t="s">
        <v>12</v>
      </c>
      <c r="B714" s="75" t="s">
        <v>65</v>
      </c>
      <c r="C714" s="90" t="s">
        <v>629</v>
      </c>
      <c r="D714" s="91">
        <v>600</v>
      </c>
      <c r="E714" s="40">
        <v>89641.5</v>
      </c>
      <c r="F714" s="127"/>
    </row>
    <row r="715" spans="1:6" s="20" customFormat="1" ht="94.7" customHeight="1" x14ac:dyDescent="0.25">
      <c r="A715" s="88" t="s">
        <v>323</v>
      </c>
      <c r="B715" s="75" t="s">
        <v>65</v>
      </c>
      <c r="C715" s="90" t="s">
        <v>140</v>
      </c>
      <c r="D715" s="72"/>
      <c r="E715" s="40">
        <f>E716</f>
        <v>15780</v>
      </c>
      <c r="F715" s="127"/>
    </row>
    <row r="716" spans="1:6" s="20" customFormat="1" ht="93.75" customHeight="1" x14ac:dyDescent="0.25">
      <c r="A716" s="16" t="s">
        <v>308</v>
      </c>
      <c r="B716" s="75" t="s">
        <v>65</v>
      </c>
      <c r="C716" s="90" t="s">
        <v>307</v>
      </c>
      <c r="D716" s="91"/>
      <c r="E716" s="40">
        <f>E717+E718</f>
        <v>15780</v>
      </c>
      <c r="F716" s="127"/>
    </row>
    <row r="717" spans="1:6" s="20" customFormat="1" ht="31.5" hidden="1" x14ac:dyDescent="0.25">
      <c r="A717" s="88" t="s">
        <v>66</v>
      </c>
      <c r="B717" s="75" t="s">
        <v>65</v>
      </c>
      <c r="C717" s="90" t="s">
        <v>307</v>
      </c>
      <c r="D717" s="91">
        <v>300</v>
      </c>
      <c r="E717" s="40"/>
      <c r="F717" s="127"/>
    </row>
    <row r="718" spans="1:6" s="20" customFormat="1" ht="47.25" x14ac:dyDescent="0.25">
      <c r="A718" s="16" t="s">
        <v>12</v>
      </c>
      <c r="B718" s="75" t="s">
        <v>65</v>
      </c>
      <c r="C718" s="90" t="s">
        <v>307</v>
      </c>
      <c r="D718" s="91">
        <v>600</v>
      </c>
      <c r="E718" s="40">
        <v>15780</v>
      </c>
      <c r="F718" s="127"/>
    </row>
    <row r="719" spans="1:6" s="20" customFormat="1" ht="31.5" hidden="1" x14ac:dyDescent="0.25">
      <c r="A719" s="88" t="s">
        <v>13</v>
      </c>
      <c r="B719" s="75" t="s">
        <v>65</v>
      </c>
      <c r="C719" s="90" t="s">
        <v>141</v>
      </c>
      <c r="D719" s="91"/>
      <c r="E719" s="40">
        <f>E720</f>
        <v>0</v>
      </c>
      <c r="F719" s="127"/>
    </row>
    <row r="720" spans="1:6" s="20" customFormat="1" ht="47.25" hidden="1" x14ac:dyDescent="0.25">
      <c r="A720" s="16" t="s">
        <v>12</v>
      </c>
      <c r="B720" s="75" t="s">
        <v>65</v>
      </c>
      <c r="C720" s="90" t="s">
        <v>141</v>
      </c>
      <c r="D720" s="91">
        <v>600</v>
      </c>
      <c r="E720" s="40"/>
      <c r="F720" s="127"/>
    </row>
    <row r="721" spans="1:6" s="20" customFormat="1" ht="47.25" x14ac:dyDescent="0.25">
      <c r="A721" s="88" t="s">
        <v>14</v>
      </c>
      <c r="B721" s="75" t="s">
        <v>65</v>
      </c>
      <c r="C721" s="90" t="s">
        <v>142</v>
      </c>
      <c r="D721" s="91"/>
      <c r="E721" s="40">
        <f>E722</f>
        <v>19.899999999999999</v>
      </c>
      <c r="F721" s="127"/>
    </row>
    <row r="722" spans="1:6" s="20" customFormat="1" ht="15.75" x14ac:dyDescent="0.25">
      <c r="A722" s="88" t="s">
        <v>291</v>
      </c>
      <c r="B722" s="75" t="s">
        <v>65</v>
      </c>
      <c r="C722" s="90" t="s">
        <v>528</v>
      </c>
      <c r="D722" s="91"/>
      <c r="E722" s="40">
        <f>E723+E724</f>
        <v>19.899999999999999</v>
      </c>
      <c r="F722" s="127"/>
    </row>
    <row r="723" spans="1:6" s="20" customFormat="1" ht="31.5" x14ac:dyDescent="0.25">
      <c r="A723" s="17" t="s">
        <v>133</v>
      </c>
      <c r="B723" s="75">
        <v>975</v>
      </c>
      <c r="C723" s="90" t="s">
        <v>528</v>
      </c>
      <c r="D723" s="91">
        <v>200</v>
      </c>
      <c r="E723" s="40">
        <v>10.5</v>
      </c>
      <c r="F723" s="127"/>
    </row>
    <row r="724" spans="1:6" s="20" customFormat="1" ht="47.25" x14ac:dyDescent="0.25">
      <c r="A724" s="16" t="s">
        <v>12</v>
      </c>
      <c r="B724" s="75" t="s">
        <v>65</v>
      </c>
      <c r="C724" s="90" t="s">
        <v>528</v>
      </c>
      <c r="D724" s="91">
        <v>600</v>
      </c>
      <c r="E724" s="40">
        <v>9.4</v>
      </c>
      <c r="F724" s="127"/>
    </row>
    <row r="725" spans="1:6" s="20" customFormat="1" ht="31.5" x14ac:dyDescent="0.25">
      <c r="A725" s="16" t="s">
        <v>343</v>
      </c>
      <c r="B725" s="75">
        <v>975</v>
      </c>
      <c r="C725" s="90" t="s">
        <v>342</v>
      </c>
      <c r="D725" s="91"/>
      <c r="E725" s="40">
        <f>E726</f>
        <v>200</v>
      </c>
      <c r="F725" s="127"/>
    </row>
    <row r="726" spans="1:6" s="20" customFormat="1" ht="15.75" x14ac:dyDescent="0.25">
      <c r="A726" s="16" t="s">
        <v>291</v>
      </c>
      <c r="B726" s="75">
        <v>975</v>
      </c>
      <c r="C726" s="90" t="s">
        <v>529</v>
      </c>
      <c r="D726" s="91"/>
      <c r="E726" s="40">
        <f>E727</f>
        <v>200</v>
      </c>
      <c r="F726" s="127"/>
    </row>
    <row r="727" spans="1:6" s="20" customFormat="1" ht="31.5" x14ac:dyDescent="0.25">
      <c r="A727" s="17" t="s">
        <v>133</v>
      </c>
      <c r="B727" s="75">
        <v>975</v>
      </c>
      <c r="C727" s="90" t="s">
        <v>529</v>
      </c>
      <c r="D727" s="91">
        <v>200</v>
      </c>
      <c r="E727" s="40">
        <f>100+100</f>
        <v>200</v>
      </c>
      <c r="F727" s="127"/>
    </row>
    <row r="728" spans="1:6" s="20" customFormat="1" ht="48" customHeight="1" x14ac:dyDescent="0.25">
      <c r="A728" s="17" t="s">
        <v>692</v>
      </c>
      <c r="B728" s="172">
        <v>975</v>
      </c>
      <c r="C728" s="180" t="s">
        <v>693</v>
      </c>
      <c r="D728" s="91"/>
      <c r="E728" s="40">
        <f>E729</f>
        <v>3725.6</v>
      </c>
      <c r="F728" s="127"/>
    </row>
    <row r="729" spans="1:6" s="20" customFormat="1" ht="47.25" x14ac:dyDescent="0.25">
      <c r="A729" s="175" t="s">
        <v>656</v>
      </c>
      <c r="B729" s="172">
        <v>975</v>
      </c>
      <c r="C729" s="180" t="s">
        <v>660</v>
      </c>
      <c r="D729" s="91"/>
      <c r="E729" s="40">
        <f>E730</f>
        <v>3725.6</v>
      </c>
      <c r="F729" s="127"/>
    </row>
    <row r="730" spans="1:6" s="20" customFormat="1" ht="47.25" x14ac:dyDescent="0.25">
      <c r="A730" s="16" t="s">
        <v>12</v>
      </c>
      <c r="B730" s="172">
        <v>975</v>
      </c>
      <c r="C730" s="180" t="s">
        <v>660</v>
      </c>
      <c r="D730" s="91">
        <v>600</v>
      </c>
      <c r="E730" s="181">
        <v>3725.6</v>
      </c>
      <c r="F730" s="127"/>
    </row>
    <row r="731" spans="1:6" s="20" customFormat="1" ht="47.25" x14ac:dyDescent="0.25">
      <c r="A731" s="88" t="s">
        <v>122</v>
      </c>
      <c r="B731" s="75" t="s">
        <v>65</v>
      </c>
      <c r="C731" s="90" t="s">
        <v>143</v>
      </c>
      <c r="D731" s="91"/>
      <c r="E731" s="40">
        <f>E732+E734+E736+E738+E741+E743+E747+E745</f>
        <v>1017031.5</v>
      </c>
      <c r="F731" s="127"/>
    </row>
    <row r="732" spans="1:6" s="20" customFormat="1" ht="47.25" hidden="1" x14ac:dyDescent="0.25">
      <c r="A732" s="88" t="s">
        <v>326</v>
      </c>
      <c r="B732" s="75" t="s">
        <v>65</v>
      </c>
      <c r="C732" s="90" t="s">
        <v>325</v>
      </c>
      <c r="D732" s="91"/>
      <c r="E732" s="40">
        <f>E733</f>
        <v>0</v>
      </c>
      <c r="F732" s="127"/>
    </row>
    <row r="733" spans="1:6" s="20" customFormat="1" ht="47.25" hidden="1" x14ac:dyDescent="0.25">
      <c r="A733" s="16" t="s">
        <v>12</v>
      </c>
      <c r="B733" s="75" t="s">
        <v>65</v>
      </c>
      <c r="C733" s="90" t="s">
        <v>325</v>
      </c>
      <c r="D733" s="91">
        <v>600</v>
      </c>
      <c r="E733" s="40"/>
      <c r="F733" s="127"/>
    </row>
    <row r="734" spans="1:6" s="20" customFormat="1" ht="63" x14ac:dyDescent="0.25">
      <c r="A734" s="16" t="s">
        <v>110</v>
      </c>
      <c r="B734" s="75" t="s">
        <v>65</v>
      </c>
      <c r="C734" s="90" t="s">
        <v>144</v>
      </c>
      <c r="D734" s="91"/>
      <c r="E734" s="40">
        <f>E735</f>
        <v>818438.9</v>
      </c>
      <c r="F734" s="127"/>
    </row>
    <row r="735" spans="1:6" s="20" customFormat="1" ht="47.25" x14ac:dyDescent="0.25">
      <c r="A735" s="16" t="s">
        <v>12</v>
      </c>
      <c r="B735" s="75" t="s">
        <v>65</v>
      </c>
      <c r="C735" s="90" t="s">
        <v>144</v>
      </c>
      <c r="D735" s="91">
        <v>600</v>
      </c>
      <c r="E735" s="40">
        <v>818438.9</v>
      </c>
      <c r="F735" s="127"/>
    </row>
    <row r="736" spans="1:6" s="20" customFormat="1" ht="126" x14ac:dyDescent="0.25">
      <c r="A736" s="16" t="s">
        <v>361</v>
      </c>
      <c r="B736" s="75" t="s">
        <v>65</v>
      </c>
      <c r="C736" s="90" t="s">
        <v>145</v>
      </c>
      <c r="D736" s="91"/>
      <c r="E736" s="40">
        <f>E737</f>
        <v>4132.7</v>
      </c>
      <c r="F736" s="127"/>
    </row>
    <row r="737" spans="1:6" s="20" customFormat="1" ht="31.5" x14ac:dyDescent="0.25">
      <c r="A737" s="88" t="s">
        <v>66</v>
      </c>
      <c r="B737" s="75" t="s">
        <v>65</v>
      </c>
      <c r="C737" s="90" t="s">
        <v>145</v>
      </c>
      <c r="D737" s="91">
        <v>300</v>
      </c>
      <c r="E737" s="40">
        <v>4132.7</v>
      </c>
      <c r="F737" s="127"/>
    </row>
    <row r="738" spans="1:6" s="20" customFormat="1" ht="15.75" x14ac:dyDescent="0.25">
      <c r="A738" s="88" t="s">
        <v>291</v>
      </c>
      <c r="B738" s="75" t="s">
        <v>65</v>
      </c>
      <c r="C738" s="90" t="s">
        <v>293</v>
      </c>
      <c r="D738" s="90"/>
      <c r="E738" s="40">
        <f>E739+E740</f>
        <v>51571.6</v>
      </c>
      <c r="F738" s="127"/>
    </row>
    <row r="739" spans="1:6" s="20" customFormat="1" ht="31.5" hidden="1" x14ac:dyDescent="0.25">
      <c r="A739" s="88" t="s">
        <v>66</v>
      </c>
      <c r="B739" s="75" t="s">
        <v>65</v>
      </c>
      <c r="C739" s="90" t="s">
        <v>293</v>
      </c>
      <c r="D739" s="91">
        <v>300</v>
      </c>
      <c r="E739" s="40"/>
      <c r="F739" s="127"/>
    </row>
    <row r="740" spans="1:6" s="20" customFormat="1" ht="47.25" x14ac:dyDescent="0.25">
      <c r="A740" s="16" t="s">
        <v>12</v>
      </c>
      <c r="B740" s="75" t="s">
        <v>65</v>
      </c>
      <c r="C740" s="90" t="s">
        <v>293</v>
      </c>
      <c r="D740" s="91">
        <v>600</v>
      </c>
      <c r="E740" s="40">
        <v>51571.6</v>
      </c>
      <c r="F740" s="127"/>
    </row>
    <row r="741" spans="1:6" s="20" customFormat="1" ht="78.75" x14ac:dyDescent="0.25">
      <c r="A741" s="16" t="s">
        <v>124</v>
      </c>
      <c r="B741" s="75" t="s">
        <v>65</v>
      </c>
      <c r="C741" s="90" t="s">
        <v>362</v>
      </c>
      <c r="D741" s="91"/>
      <c r="E741" s="40">
        <f>E742</f>
        <v>47622.3</v>
      </c>
      <c r="F741" s="127"/>
    </row>
    <row r="742" spans="1:6" s="20" customFormat="1" ht="47.25" x14ac:dyDescent="0.25">
      <c r="A742" s="16" t="s">
        <v>12</v>
      </c>
      <c r="B742" s="75" t="s">
        <v>65</v>
      </c>
      <c r="C742" s="90" t="s">
        <v>362</v>
      </c>
      <c r="D742" s="91">
        <v>600</v>
      </c>
      <c r="E742" s="40">
        <v>47622.3</v>
      </c>
      <c r="F742" s="127"/>
    </row>
    <row r="743" spans="1:6" s="20" customFormat="1" ht="47.25" hidden="1" x14ac:dyDescent="0.25">
      <c r="A743" s="88" t="s">
        <v>390</v>
      </c>
      <c r="B743" s="75" t="s">
        <v>65</v>
      </c>
      <c r="C743" s="90" t="s">
        <v>373</v>
      </c>
      <c r="D743" s="91"/>
      <c r="E743" s="40">
        <f>E744</f>
        <v>0</v>
      </c>
      <c r="F743" s="127"/>
    </row>
    <row r="744" spans="1:6" s="20" customFormat="1" ht="47.25" hidden="1" x14ac:dyDescent="0.25">
      <c r="A744" s="16" t="s">
        <v>12</v>
      </c>
      <c r="B744" s="75" t="s">
        <v>65</v>
      </c>
      <c r="C744" s="90" t="s">
        <v>373</v>
      </c>
      <c r="D744" s="91">
        <v>600</v>
      </c>
      <c r="E744" s="40"/>
      <c r="F744" s="127"/>
    </row>
    <row r="745" spans="1:6" s="20" customFormat="1" ht="63" x14ac:dyDescent="0.25">
      <c r="A745" s="16" t="s">
        <v>605</v>
      </c>
      <c r="B745" s="75" t="s">
        <v>65</v>
      </c>
      <c r="C745" s="90" t="s">
        <v>668</v>
      </c>
      <c r="D745" s="91"/>
      <c r="E745" s="40">
        <f>E746</f>
        <v>22582</v>
      </c>
      <c r="F745" s="127"/>
    </row>
    <row r="746" spans="1:6" s="20" customFormat="1" ht="47.25" x14ac:dyDescent="0.25">
      <c r="A746" s="16" t="s">
        <v>12</v>
      </c>
      <c r="B746" s="75" t="s">
        <v>65</v>
      </c>
      <c r="C746" s="90" t="s">
        <v>668</v>
      </c>
      <c r="D746" s="91">
        <v>600</v>
      </c>
      <c r="E746" s="40">
        <v>22582</v>
      </c>
      <c r="F746" s="127"/>
    </row>
    <row r="747" spans="1:6" s="20" customFormat="1" ht="31.5" x14ac:dyDescent="0.25">
      <c r="A747" s="16" t="s">
        <v>618</v>
      </c>
      <c r="B747" s="75" t="s">
        <v>65</v>
      </c>
      <c r="C747" s="90" t="s">
        <v>630</v>
      </c>
      <c r="D747" s="91"/>
      <c r="E747" s="40">
        <f>E748</f>
        <v>72684</v>
      </c>
      <c r="F747" s="127"/>
    </row>
    <row r="748" spans="1:6" s="20" customFormat="1" ht="47.25" x14ac:dyDescent="0.25">
      <c r="A748" s="16" t="s">
        <v>12</v>
      </c>
      <c r="B748" s="75" t="s">
        <v>65</v>
      </c>
      <c r="C748" s="90" t="s">
        <v>630</v>
      </c>
      <c r="D748" s="91">
        <v>600</v>
      </c>
      <c r="E748" s="40">
        <v>72684</v>
      </c>
      <c r="F748" s="127"/>
    </row>
    <row r="749" spans="1:6" s="20" customFormat="1" ht="31.5" x14ac:dyDescent="0.25">
      <c r="A749" s="30" t="s">
        <v>15</v>
      </c>
      <c r="B749" s="75" t="s">
        <v>65</v>
      </c>
      <c r="C749" s="90" t="s">
        <v>146</v>
      </c>
      <c r="D749" s="91"/>
      <c r="E749" s="40">
        <f>E750</f>
        <v>24.4</v>
      </c>
      <c r="F749" s="127"/>
    </row>
    <row r="750" spans="1:6" s="20" customFormat="1" ht="15.75" x14ac:dyDescent="0.25">
      <c r="A750" s="30" t="s">
        <v>291</v>
      </c>
      <c r="B750" s="75" t="s">
        <v>65</v>
      </c>
      <c r="C750" s="90" t="s">
        <v>530</v>
      </c>
      <c r="D750" s="91"/>
      <c r="E750" s="40">
        <f>E751+E752</f>
        <v>24.4</v>
      </c>
      <c r="F750" s="127"/>
    </row>
    <row r="751" spans="1:6" s="20" customFormat="1" ht="31.5" x14ac:dyDescent="0.25">
      <c r="A751" s="17" t="s">
        <v>133</v>
      </c>
      <c r="B751" s="75" t="s">
        <v>65</v>
      </c>
      <c r="C751" s="90" t="s">
        <v>530</v>
      </c>
      <c r="D751" s="91">
        <v>200</v>
      </c>
      <c r="E751" s="40">
        <v>9.4</v>
      </c>
      <c r="F751" s="127"/>
    </row>
    <row r="752" spans="1:6" s="20" customFormat="1" ht="47.25" x14ac:dyDescent="0.25">
      <c r="A752" s="16" t="s">
        <v>12</v>
      </c>
      <c r="B752" s="75" t="s">
        <v>65</v>
      </c>
      <c r="C752" s="90" t="s">
        <v>530</v>
      </c>
      <c r="D752" s="91">
        <v>600</v>
      </c>
      <c r="E752" s="40">
        <v>15</v>
      </c>
      <c r="F752" s="127"/>
    </row>
    <row r="753" spans="1:6" s="20" customFormat="1" ht="31.5" x14ac:dyDescent="0.25">
      <c r="A753" s="88" t="s">
        <v>16</v>
      </c>
      <c r="B753" s="75" t="s">
        <v>65</v>
      </c>
      <c r="C753" s="90" t="s">
        <v>147</v>
      </c>
      <c r="D753" s="91"/>
      <c r="E753" s="40">
        <f>E754+E756</f>
        <v>690.2</v>
      </c>
      <c r="F753" s="127"/>
    </row>
    <row r="754" spans="1:6" s="20" customFormat="1" ht="63.95" customHeight="1" x14ac:dyDescent="0.25">
      <c r="A754" s="16" t="s">
        <v>512</v>
      </c>
      <c r="B754" s="75" t="s">
        <v>65</v>
      </c>
      <c r="C754" s="90" t="s">
        <v>148</v>
      </c>
      <c r="D754" s="91"/>
      <c r="E754" s="40">
        <f>E755</f>
        <v>423.5</v>
      </c>
      <c r="F754" s="127"/>
    </row>
    <row r="755" spans="1:6" s="20" customFormat="1" ht="31.5" x14ac:dyDescent="0.25">
      <c r="A755" s="88" t="s">
        <v>66</v>
      </c>
      <c r="B755" s="75" t="s">
        <v>65</v>
      </c>
      <c r="C755" s="90" t="s">
        <v>148</v>
      </c>
      <c r="D755" s="91">
        <v>300</v>
      </c>
      <c r="E755" s="40">
        <v>423.5</v>
      </c>
      <c r="F755" s="127"/>
    </row>
    <row r="756" spans="1:6" s="20" customFormat="1" ht="15.75" x14ac:dyDescent="0.25">
      <c r="A756" s="88" t="s">
        <v>291</v>
      </c>
      <c r="B756" s="75" t="s">
        <v>65</v>
      </c>
      <c r="C756" s="90" t="s">
        <v>294</v>
      </c>
      <c r="D756" s="91"/>
      <c r="E756" s="40">
        <f>E758+E757</f>
        <v>266.7</v>
      </c>
      <c r="F756" s="127"/>
    </row>
    <row r="757" spans="1:6" s="20" customFormat="1" ht="31.5" x14ac:dyDescent="0.25">
      <c r="A757" s="17" t="s">
        <v>133</v>
      </c>
      <c r="B757" s="75" t="s">
        <v>65</v>
      </c>
      <c r="C757" s="90" t="s">
        <v>294</v>
      </c>
      <c r="D757" s="91">
        <v>200</v>
      </c>
      <c r="E757" s="40">
        <v>20</v>
      </c>
      <c r="F757" s="127"/>
    </row>
    <row r="758" spans="1:6" s="20" customFormat="1" ht="47.25" x14ac:dyDescent="0.25">
      <c r="A758" s="16" t="s">
        <v>12</v>
      </c>
      <c r="B758" s="75" t="s">
        <v>65</v>
      </c>
      <c r="C758" s="90" t="s">
        <v>294</v>
      </c>
      <c r="D758" s="171">
        <v>600</v>
      </c>
      <c r="E758" s="40">
        <v>246.7</v>
      </c>
      <c r="F758" s="127"/>
    </row>
    <row r="759" spans="1:6" s="20" customFormat="1" ht="52.5" customHeight="1" x14ac:dyDescent="0.25">
      <c r="A759" s="16" t="s">
        <v>694</v>
      </c>
      <c r="B759" s="75">
        <v>975</v>
      </c>
      <c r="C759" s="176" t="s">
        <v>695</v>
      </c>
      <c r="D759" s="171"/>
      <c r="E759" s="40">
        <f>E760</f>
        <v>11128.6</v>
      </c>
      <c r="F759" s="127"/>
    </row>
    <row r="760" spans="1:6" s="20" customFormat="1" ht="47.25" x14ac:dyDescent="0.25">
      <c r="A760" s="183" t="s">
        <v>656</v>
      </c>
      <c r="B760" s="75">
        <v>975</v>
      </c>
      <c r="C760" s="176" t="s">
        <v>657</v>
      </c>
      <c r="D760" s="177"/>
      <c r="E760" s="40">
        <f>E761</f>
        <v>11128.6</v>
      </c>
      <c r="F760" s="127"/>
    </row>
    <row r="761" spans="1:6" s="20" customFormat="1" ht="47.25" x14ac:dyDescent="0.25">
      <c r="A761" s="16" t="s">
        <v>12</v>
      </c>
      <c r="B761" s="75">
        <v>975</v>
      </c>
      <c r="C761" s="176" t="s">
        <v>657</v>
      </c>
      <c r="D761" s="171">
        <v>600</v>
      </c>
      <c r="E761" s="40">
        <v>11128.6</v>
      </c>
      <c r="F761" s="127"/>
    </row>
    <row r="762" spans="1:6" s="20" customFormat="1" ht="15.75" x14ac:dyDescent="0.25">
      <c r="A762" s="29" t="s">
        <v>516</v>
      </c>
      <c r="B762" s="137" t="s">
        <v>65</v>
      </c>
      <c r="C762" s="37" t="s">
        <v>149</v>
      </c>
      <c r="D762" s="174"/>
      <c r="E762" s="39">
        <f>E763+E774+E777+E779+E783+E787+E790+E796+E806+E793</f>
        <v>197268.40000000002</v>
      </c>
      <c r="F762" s="127"/>
    </row>
    <row r="763" spans="1:6" s="20" customFormat="1" ht="47.25" x14ac:dyDescent="0.25">
      <c r="A763" s="88" t="s">
        <v>123</v>
      </c>
      <c r="B763" s="75" t="s">
        <v>65</v>
      </c>
      <c r="C763" s="90" t="s">
        <v>150</v>
      </c>
      <c r="D763" s="171"/>
      <c r="E763" s="40">
        <f>E764+E766+E768+E770+E772</f>
        <v>182509.50000000003</v>
      </c>
      <c r="F763" s="127"/>
    </row>
    <row r="764" spans="1:6" s="20" customFormat="1" ht="126" x14ac:dyDescent="0.25">
      <c r="A764" s="16" t="s">
        <v>363</v>
      </c>
      <c r="B764" s="75" t="s">
        <v>65</v>
      </c>
      <c r="C764" s="90" t="s">
        <v>151</v>
      </c>
      <c r="D764" s="91"/>
      <c r="E764" s="40">
        <f>E765</f>
        <v>387.2</v>
      </c>
      <c r="F764" s="127"/>
    </row>
    <row r="765" spans="1:6" s="20" customFormat="1" ht="31.5" x14ac:dyDescent="0.25">
      <c r="A765" s="88" t="s">
        <v>66</v>
      </c>
      <c r="B765" s="75" t="s">
        <v>65</v>
      </c>
      <c r="C765" s="90" t="s">
        <v>151</v>
      </c>
      <c r="D765" s="91">
        <v>300</v>
      </c>
      <c r="E765" s="40">
        <v>387.2</v>
      </c>
      <c r="F765" s="127"/>
    </row>
    <row r="766" spans="1:6" s="20" customFormat="1" ht="15.75" x14ac:dyDescent="0.25">
      <c r="A766" s="88" t="s">
        <v>291</v>
      </c>
      <c r="B766" s="75" t="s">
        <v>65</v>
      </c>
      <c r="C766" s="90" t="s">
        <v>295</v>
      </c>
      <c r="D766" s="91"/>
      <c r="E766" s="40">
        <f>E767</f>
        <v>122455.1</v>
      </c>
      <c r="F766" s="127"/>
    </row>
    <row r="767" spans="1:6" s="20" customFormat="1" ht="47.25" x14ac:dyDescent="0.25">
      <c r="A767" s="16" t="s">
        <v>12</v>
      </c>
      <c r="B767" s="75" t="s">
        <v>65</v>
      </c>
      <c r="C767" s="90" t="s">
        <v>295</v>
      </c>
      <c r="D767" s="91">
        <v>600</v>
      </c>
      <c r="E767" s="40">
        <v>122455.1</v>
      </c>
      <c r="F767" s="127"/>
    </row>
    <row r="768" spans="1:6" s="20" customFormat="1" ht="47.25" x14ac:dyDescent="0.25">
      <c r="A768" s="16" t="s">
        <v>515</v>
      </c>
      <c r="B768" s="75" t="s">
        <v>65</v>
      </c>
      <c r="C768" s="90" t="s">
        <v>376</v>
      </c>
      <c r="D768" s="91"/>
      <c r="E768" s="40">
        <f>E769</f>
        <v>279.3</v>
      </c>
      <c r="F768" s="127"/>
    </row>
    <row r="769" spans="1:6" s="20" customFormat="1" ht="47.25" x14ac:dyDescent="0.25">
      <c r="A769" s="16" t="s">
        <v>12</v>
      </c>
      <c r="B769" s="75" t="s">
        <v>65</v>
      </c>
      <c r="C769" s="90" t="s">
        <v>376</v>
      </c>
      <c r="D769" s="91">
        <v>600</v>
      </c>
      <c r="E769" s="40">
        <f>55.2+224.1</f>
        <v>279.3</v>
      </c>
      <c r="F769" s="127"/>
    </row>
    <row r="770" spans="1:6" s="20" customFormat="1" ht="66.75" customHeight="1" x14ac:dyDescent="0.25">
      <c r="A770" s="16" t="s">
        <v>605</v>
      </c>
      <c r="B770" s="75" t="s">
        <v>65</v>
      </c>
      <c r="C770" s="90" t="s">
        <v>398</v>
      </c>
      <c r="D770" s="91"/>
      <c r="E770" s="40">
        <f>E771</f>
        <v>41476.300000000003</v>
      </c>
      <c r="F770" s="127"/>
    </row>
    <row r="771" spans="1:6" s="20" customFormat="1" ht="47.25" x14ac:dyDescent="0.25">
      <c r="A771" s="16" t="s">
        <v>12</v>
      </c>
      <c r="B771" s="75" t="s">
        <v>65</v>
      </c>
      <c r="C771" s="90" t="s">
        <v>398</v>
      </c>
      <c r="D771" s="91">
        <v>600</v>
      </c>
      <c r="E771" s="40">
        <v>41476.300000000003</v>
      </c>
      <c r="F771" s="127"/>
    </row>
    <row r="772" spans="1:6" s="20" customFormat="1" ht="31.5" x14ac:dyDescent="0.25">
      <c r="A772" s="16" t="s">
        <v>618</v>
      </c>
      <c r="B772" s="75" t="s">
        <v>65</v>
      </c>
      <c r="C772" s="90" t="s">
        <v>631</v>
      </c>
      <c r="D772" s="91"/>
      <c r="E772" s="40">
        <f>E773</f>
        <v>17911.599999999999</v>
      </c>
      <c r="F772" s="127"/>
    </row>
    <row r="773" spans="1:6" s="20" customFormat="1" ht="47.25" x14ac:dyDescent="0.25">
      <c r="A773" s="16" t="s">
        <v>12</v>
      </c>
      <c r="B773" s="75" t="s">
        <v>65</v>
      </c>
      <c r="C773" s="90" t="s">
        <v>631</v>
      </c>
      <c r="D773" s="91">
        <v>600</v>
      </c>
      <c r="E773" s="40">
        <v>17911.599999999999</v>
      </c>
      <c r="F773" s="127"/>
    </row>
    <row r="774" spans="1:6" s="20" customFormat="1" ht="110.25" hidden="1" x14ac:dyDescent="0.25">
      <c r="A774" s="88" t="s">
        <v>17</v>
      </c>
      <c r="B774" s="75" t="s">
        <v>65</v>
      </c>
      <c r="C774" s="90" t="s">
        <v>152</v>
      </c>
      <c r="D774" s="91"/>
      <c r="E774" s="40">
        <f>E775</f>
        <v>0</v>
      </c>
      <c r="F774" s="127"/>
    </row>
    <row r="775" spans="1:6" s="20" customFormat="1" ht="15.75" hidden="1" x14ac:dyDescent="0.25">
      <c r="A775" s="88" t="s">
        <v>291</v>
      </c>
      <c r="B775" s="75" t="s">
        <v>65</v>
      </c>
      <c r="C775" s="90" t="s">
        <v>531</v>
      </c>
      <c r="D775" s="91"/>
      <c r="E775" s="40">
        <f>E776</f>
        <v>0</v>
      </c>
      <c r="F775" s="127"/>
    </row>
    <row r="776" spans="1:6" s="20" customFormat="1" ht="47.25" hidden="1" x14ac:dyDescent="0.25">
      <c r="A776" s="16" t="s">
        <v>12</v>
      </c>
      <c r="B776" s="75" t="s">
        <v>65</v>
      </c>
      <c r="C776" s="90" t="s">
        <v>531</v>
      </c>
      <c r="D776" s="91">
        <v>600</v>
      </c>
      <c r="E776" s="40">
        <v>0</v>
      </c>
      <c r="F776" s="127"/>
    </row>
    <row r="777" spans="1:6" s="20" customFormat="1" ht="31.5" hidden="1" x14ac:dyDescent="0.25">
      <c r="A777" s="88" t="s">
        <v>18</v>
      </c>
      <c r="B777" s="75" t="s">
        <v>65</v>
      </c>
      <c r="C777" s="90" t="s">
        <v>153</v>
      </c>
      <c r="D777" s="91"/>
      <c r="E777" s="40">
        <f>E778</f>
        <v>0</v>
      </c>
      <c r="F777" s="127"/>
    </row>
    <row r="778" spans="1:6" s="20" customFormat="1" ht="47.25" hidden="1" x14ac:dyDescent="0.25">
      <c r="A778" s="16" t="s">
        <v>12</v>
      </c>
      <c r="B778" s="75" t="s">
        <v>65</v>
      </c>
      <c r="C778" s="90" t="s">
        <v>153</v>
      </c>
      <c r="D778" s="91">
        <v>600</v>
      </c>
      <c r="E778" s="40"/>
      <c r="F778" s="127"/>
    </row>
    <row r="779" spans="1:6" s="20" customFormat="1" ht="31.5" x14ac:dyDescent="0.25">
      <c r="A779" s="88" t="s">
        <v>19</v>
      </c>
      <c r="B779" s="75" t="s">
        <v>65</v>
      </c>
      <c r="C779" s="90" t="s">
        <v>154</v>
      </c>
      <c r="D779" s="91"/>
      <c r="E779" s="40">
        <f>E780</f>
        <v>751.7</v>
      </c>
      <c r="F779" s="127"/>
    </row>
    <row r="780" spans="1:6" s="20" customFormat="1" ht="15.75" x14ac:dyDescent="0.25">
      <c r="A780" s="88" t="s">
        <v>291</v>
      </c>
      <c r="B780" s="75" t="s">
        <v>65</v>
      </c>
      <c r="C780" s="90" t="s">
        <v>533</v>
      </c>
      <c r="D780" s="91"/>
      <c r="E780" s="40">
        <f>E781+E782</f>
        <v>751.7</v>
      </c>
      <c r="F780" s="127"/>
    </row>
    <row r="781" spans="1:6" s="20" customFormat="1" ht="31.5" x14ac:dyDescent="0.25">
      <c r="A781" s="17" t="s">
        <v>133</v>
      </c>
      <c r="B781" s="75" t="s">
        <v>65</v>
      </c>
      <c r="C781" s="90" t="s">
        <v>533</v>
      </c>
      <c r="D781" s="91">
        <v>200</v>
      </c>
      <c r="E781" s="40">
        <v>20</v>
      </c>
      <c r="F781" s="127"/>
    </row>
    <row r="782" spans="1:6" s="20" customFormat="1" ht="47.25" x14ac:dyDescent="0.25">
      <c r="A782" s="16" t="s">
        <v>12</v>
      </c>
      <c r="B782" s="75" t="s">
        <v>65</v>
      </c>
      <c r="C782" s="90" t="s">
        <v>533</v>
      </c>
      <c r="D782" s="91">
        <v>600</v>
      </c>
      <c r="E782" s="40">
        <v>731.7</v>
      </c>
      <c r="F782" s="127"/>
    </row>
    <row r="783" spans="1:6" s="20" customFormat="1" ht="47.25" x14ac:dyDescent="0.25">
      <c r="A783" s="88" t="s">
        <v>20</v>
      </c>
      <c r="B783" s="75" t="s">
        <v>65</v>
      </c>
      <c r="C783" s="90" t="s">
        <v>155</v>
      </c>
      <c r="D783" s="91"/>
      <c r="E783" s="40">
        <f>E784</f>
        <v>266.3</v>
      </c>
      <c r="F783" s="127"/>
    </row>
    <row r="784" spans="1:6" s="20" customFormat="1" ht="15.75" x14ac:dyDescent="0.25">
      <c r="A784" s="88" t="s">
        <v>291</v>
      </c>
      <c r="B784" s="75" t="s">
        <v>65</v>
      </c>
      <c r="C784" s="90" t="s">
        <v>534</v>
      </c>
      <c r="D784" s="91"/>
      <c r="E784" s="40">
        <f>E785+E786</f>
        <v>266.3</v>
      </c>
      <c r="F784" s="127"/>
    </row>
    <row r="785" spans="1:6" s="20" customFormat="1" ht="31.5" hidden="1" x14ac:dyDescent="0.25">
      <c r="A785" s="17" t="s">
        <v>133</v>
      </c>
      <c r="B785" s="75">
        <v>975</v>
      </c>
      <c r="C785" s="90" t="s">
        <v>534</v>
      </c>
      <c r="D785" s="91">
        <v>200</v>
      </c>
      <c r="E785" s="40"/>
      <c r="F785" s="127"/>
    </row>
    <row r="786" spans="1:6" s="20" customFormat="1" ht="47.25" x14ac:dyDescent="0.25">
      <c r="A786" s="16" t="s">
        <v>12</v>
      </c>
      <c r="B786" s="75" t="s">
        <v>65</v>
      </c>
      <c r="C786" s="90" t="s">
        <v>534</v>
      </c>
      <c r="D786" s="91">
        <v>600</v>
      </c>
      <c r="E786" s="40">
        <v>266.3</v>
      </c>
      <c r="F786" s="127"/>
    </row>
    <row r="787" spans="1:6" s="20" customFormat="1" ht="31.5" x14ac:dyDescent="0.25">
      <c r="A787" s="88" t="s">
        <v>21</v>
      </c>
      <c r="B787" s="75" t="s">
        <v>65</v>
      </c>
      <c r="C787" s="90" t="s">
        <v>156</v>
      </c>
      <c r="D787" s="91"/>
      <c r="E787" s="40">
        <f>E788</f>
        <v>18.8</v>
      </c>
      <c r="F787" s="127"/>
    </row>
    <row r="788" spans="1:6" s="20" customFormat="1" ht="15.75" x14ac:dyDescent="0.25">
      <c r="A788" s="88" t="s">
        <v>291</v>
      </c>
      <c r="B788" s="75" t="s">
        <v>65</v>
      </c>
      <c r="C788" s="90" t="s">
        <v>535</v>
      </c>
      <c r="D788" s="91"/>
      <c r="E788" s="40">
        <f>E789</f>
        <v>18.8</v>
      </c>
      <c r="F788" s="127"/>
    </row>
    <row r="789" spans="1:6" s="20" customFormat="1" ht="47.25" x14ac:dyDescent="0.25">
      <c r="A789" s="16" t="s">
        <v>12</v>
      </c>
      <c r="B789" s="75" t="s">
        <v>65</v>
      </c>
      <c r="C789" s="90" t="s">
        <v>535</v>
      </c>
      <c r="D789" s="91">
        <v>600</v>
      </c>
      <c r="E789" s="40">
        <f>20-1.2</f>
        <v>18.8</v>
      </c>
      <c r="F789" s="127"/>
    </row>
    <row r="790" spans="1:6" s="20" customFormat="1" ht="31.5" hidden="1" x14ac:dyDescent="0.25">
      <c r="A790" s="16" t="s">
        <v>310</v>
      </c>
      <c r="B790" s="75" t="s">
        <v>65</v>
      </c>
      <c r="C790" s="90" t="s">
        <v>309</v>
      </c>
      <c r="D790" s="91"/>
      <c r="E790" s="40">
        <f>E791</f>
        <v>0</v>
      </c>
      <c r="F790" s="127"/>
    </row>
    <row r="791" spans="1:6" s="20" customFormat="1" ht="15.75" hidden="1" x14ac:dyDescent="0.25">
      <c r="A791" s="88" t="s">
        <v>291</v>
      </c>
      <c r="B791" s="75" t="s">
        <v>65</v>
      </c>
      <c r="C791" s="90" t="s">
        <v>536</v>
      </c>
      <c r="D791" s="91"/>
      <c r="E791" s="40">
        <f>E792</f>
        <v>0</v>
      </c>
      <c r="F791" s="127"/>
    </row>
    <row r="792" spans="1:6" s="20" customFormat="1" ht="47.25" hidden="1" x14ac:dyDescent="0.25">
      <c r="A792" s="16" t="s">
        <v>12</v>
      </c>
      <c r="B792" s="172" t="s">
        <v>65</v>
      </c>
      <c r="C792" s="90" t="s">
        <v>536</v>
      </c>
      <c r="D792" s="91">
        <v>600</v>
      </c>
      <c r="E792" s="40">
        <v>0</v>
      </c>
      <c r="F792" s="127"/>
    </row>
    <row r="793" spans="1:6" s="20" customFormat="1" ht="50.25" customHeight="1" x14ac:dyDescent="0.25">
      <c r="A793" s="16" t="s">
        <v>696</v>
      </c>
      <c r="B793" s="173" t="s">
        <v>65</v>
      </c>
      <c r="C793" s="176" t="s">
        <v>697</v>
      </c>
      <c r="D793" s="171"/>
      <c r="E793" s="40">
        <f>E794</f>
        <v>1484.2</v>
      </c>
      <c r="F793" s="127"/>
    </row>
    <row r="794" spans="1:6" s="20" customFormat="1" ht="47.25" x14ac:dyDescent="0.25">
      <c r="A794" s="175" t="s">
        <v>656</v>
      </c>
      <c r="B794" s="173" t="s">
        <v>65</v>
      </c>
      <c r="C794" s="176" t="s">
        <v>658</v>
      </c>
      <c r="D794" s="171"/>
      <c r="E794" s="40">
        <f>E795</f>
        <v>1484.2</v>
      </c>
      <c r="F794" s="127"/>
    </row>
    <row r="795" spans="1:6" s="20" customFormat="1" ht="47.25" x14ac:dyDescent="0.25">
      <c r="A795" s="16" t="s">
        <v>12</v>
      </c>
      <c r="B795" s="173" t="s">
        <v>65</v>
      </c>
      <c r="C795" s="176" t="s">
        <v>658</v>
      </c>
      <c r="D795" s="171">
        <v>600</v>
      </c>
      <c r="E795" s="40">
        <v>1484.2</v>
      </c>
      <c r="F795" s="127"/>
    </row>
    <row r="796" spans="1:6" s="20" customFormat="1" ht="15.75" x14ac:dyDescent="0.25">
      <c r="A796" s="88" t="s">
        <v>22</v>
      </c>
      <c r="B796" s="75" t="s">
        <v>65</v>
      </c>
      <c r="C796" s="90" t="s">
        <v>157</v>
      </c>
      <c r="D796" s="91"/>
      <c r="E796" s="40">
        <f>E797+E802</f>
        <v>7210.3999999999987</v>
      </c>
      <c r="F796" s="127"/>
    </row>
    <row r="797" spans="1:6" s="20" customFormat="1" ht="15.75" x14ac:dyDescent="0.25">
      <c r="A797" s="88" t="s">
        <v>291</v>
      </c>
      <c r="B797" s="75" t="s">
        <v>65</v>
      </c>
      <c r="C797" s="90" t="s">
        <v>296</v>
      </c>
      <c r="D797" s="91"/>
      <c r="E797" s="40">
        <f>E798+E799+E800+E801</f>
        <v>2024.899999999999</v>
      </c>
      <c r="F797" s="127"/>
    </row>
    <row r="798" spans="1:6" s="20" customFormat="1" ht="94.5" hidden="1" x14ac:dyDescent="0.25">
      <c r="A798" s="46" t="s">
        <v>24</v>
      </c>
      <c r="B798" s="75" t="s">
        <v>65</v>
      </c>
      <c r="C798" s="90" t="s">
        <v>296</v>
      </c>
      <c r="D798" s="91">
        <v>100</v>
      </c>
      <c r="E798" s="40"/>
      <c r="F798" s="127"/>
    </row>
    <row r="799" spans="1:6" s="20" customFormat="1" ht="31.5" hidden="1" x14ac:dyDescent="0.25">
      <c r="A799" s="17" t="s">
        <v>133</v>
      </c>
      <c r="B799" s="75" t="s">
        <v>65</v>
      </c>
      <c r="C799" s="90" t="s">
        <v>296</v>
      </c>
      <c r="D799" s="91">
        <v>200</v>
      </c>
      <c r="E799" s="40">
        <f>8699.8-8222.1-477.7</f>
        <v>-1.0800249583553523E-12</v>
      </c>
      <c r="F799" s="127"/>
    </row>
    <row r="800" spans="1:6" s="20" customFormat="1" ht="31.5" hidden="1" x14ac:dyDescent="0.25">
      <c r="A800" s="88" t="s">
        <v>66</v>
      </c>
      <c r="B800" s="75" t="s">
        <v>65</v>
      </c>
      <c r="C800" s="90" t="s">
        <v>296</v>
      </c>
      <c r="D800" s="91">
        <v>300</v>
      </c>
      <c r="E800" s="40">
        <f>425-425</f>
        <v>0</v>
      </c>
      <c r="F800" s="127"/>
    </row>
    <row r="801" spans="1:6" s="20" customFormat="1" ht="47.25" x14ac:dyDescent="0.25">
      <c r="A801" s="16" t="s">
        <v>12</v>
      </c>
      <c r="B801" s="75">
        <v>975</v>
      </c>
      <c r="C801" s="90" t="s">
        <v>296</v>
      </c>
      <c r="D801" s="91">
        <v>600</v>
      </c>
      <c r="E801" s="40">
        <v>2024.9</v>
      </c>
      <c r="F801" s="127"/>
    </row>
    <row r="802" spans="1:6" s="20" customFormat="1" ht="31.5" x14ac:dyDescent="0.25">
      <c r="A802" s="17" t="s">
        <v>128</v>
      </c>
      <c r="B802" s="75" t="s">
        <v>65</v>
      </c>
      <c r="C802" s="90" t="s">
        <v>364</v>
      </c>
      <c r="D802" s="91"/>
      <c r="E802" s="40">
        <f>E803+E804+E805</f>
        <v>5185.5</v>
      </c>
      <c r="F802" s="127"/>
    </row>
    <row r="803" spans="1:6" s="20" customFormat="1" ht="31.5" hidden="1" x14ac:dyDescent="0.25">
      <c r="A803" s="17" t="s">
        <v>133</v>
      </c>
      <c r="B803" s="75" t="s">
        <v>65</v>
      </c>
      <c r="C803" s="65" t="s">
        <v>365</v>
      </c>
      <c r="D803" s="91">
        <v>200</v>
      </c>
      <c r="E803" s="40">
        <f>5522.3-5522.3</f>
        <v>0</v>
      </c>
      <c r="F803" s="127"/>
    </row>
    <row r="804" spans="1:6" s="20" customFormat="1" ht="31.5" hidden="1" x14ac:dyDescent="0.25">
      <c r="A804" s="17" t="s">
        <v>66</v>
      </c>
      <c r="B804" s="75" t="s">
        <v>65</v>
      </c>
      <c r="C804" s="65" t="s">
        <v>365</v>
      </c>
      <c r="D804" s="91">
        <v>300</v>
      </c>
      <c r="E804" s="40"/>
      <c r="F804" s="127"/>
    </row>
    <row r="805" spans="1:6" s="20" customFormat="1" ht="47.25" x14ac:dyDescent="0.25">
      <c r="A805" s="16" t="s">
        <v>12</v>
      </c>
      <c r="B805" s="75" t="s">
        <v>65</v>
      </c>
      <c r="C805" s="65" t="s">
        <v>365</v>
      </c>
      <c r="D805" s="91">
        <v>600</v>
      </c>
      <c r="E805" s="40">
        <v>5185.5</v>
      </c>
      <c r="F805" s="127"/>
    </row>
    <row r="806" spans="1:6" s="20" customFormat="1" ht="31.5" x14ac:dyDescent="0.25">
      <c r="A806" s="88" t="s">
        <v>23</v>
      </c>
      <c r="B806" s="75" t="s">
        <v>65</v>
      </c>
      <c r="C806" s="90" t="s">
        <v>158</v>
      </c>
      <c r="D806" s="91"/>
      <c r="E806" s="40">
        <f>E807</f>
        <v>5027.5</v>
      </c>
      <c r="F806" s="127"/>
    </row>
    <row r="807" spans="1:6" s="20" customFormat="1" ht="15.75" x14ac:dyDescent="0.25">
      <c r="A807" s="88" t="s">
        <v>291</v>
      </c>
      <c r="B807" s="75" t="s">
        <v>65</v>
      </c>
      <c r="C807" s="90" t="s">
        <v>537</v>
      </c>
      <c r="D807" s="91"/>
      <c r="E807" s="40">
        <f>E808+E809</f>
        <v>5027.5</v>
      </c>
      <c r="F807" s="127"/>
    </row>
    <row r="808" spans="1:6" s="20" customFormat="1" ht="31.5" hidden="1" x14ac:dyDescent="0.25">
      <c r="A808" s="17" t="s">
        <v>133</v>
      </c>
      <c r="B808" s="75" t="s">
        <v>65</v>
      </c>
      <c r="C808" s="90" t="s">
        <v>537</v>
      </c>
      <c r="D808" s="91">
        <v>200</v>
      </c>
      <c r="E808" s="40"/>
      <c r="F808" s="127"/>
    </row>
    <row r="809" spans="1:6" s="20" customFormat="1" ht="47.25" x14ac:dyDescent="0.25">
      <c r="A809" s="16" t="s">
        <v>12</v>
      </c>
      <c r="B809" s="75" t="s">
        <v>65</v>
      </c>
      <c r="C809" s="90" t="s">
        <v>537</v>
      </c>
      <c r="D809" s="91">
        <v>600</v>
      </c>
      <c r="E809" s="40">
        <v>5027.5</v>
      </c>
      <c r="F809" s="127"/>
    </row>
    <row r="810" spans="1:6" s="20" customFormat="1" ht="35.25" customHeight="1" x14ac:dyDescent="0.25">
      <c r="A810" s="29" t="s">
        <v>517</v>
      </c>
      <c r="B810" s="137" t="s">
        <v>65</v>
      </c>
      <c r="C810" s="37" t="s">
        <v>159</v>
      </c>
      <c r="D810" s="37"/>
      <c r="E810" s="39">
        <f>E811+E817+E819+E821+E825+E835+E841</f>
        <v>275715</v>
      </c>
      <c r="F810" s="127"/>
    </row>
    <row r="811" spans="1:6" s="20" customFormat="1" ht="35.25" customHeight="1" x14ac:dyDescent="0.25">
      <c r="A811" s="88" t="s">
        <v>37</v>
      </c>
      <c r="B811" s="75" t="s">
        <v>65</v>
      </c>
      <c r="C811" s="90" t="s">
        <v>698</v>
      </c>
      <c r="D811" s="37"/>
      <c r="E811" s="40">
        <f>E812+E823</f>
        <v>34317.5</v>
      </c>
      <c r="F811" s="127"/>
    </row>
    <row r="812" spans="1:6" s="20" customFormat="1" ht="34.5" customHeight="1" x14ac:dyDescent="0.25">
      <c r="A812" s="88" t="s">
        <v>37</v>
      </c>
      <c r="B812" s="75" t="s">
        <v>65</v>
      </c>
      <c r="C812" s="90" t="s">
        <v>160</v>
      </c>
      <c r="D812" s="91"/>
      <c r="E812" s="40">
        <f>E813+E814+E815+E816</f>
        <v>31823.199999999997</v>
      </c>
      <c r="F812" s="127"/>
    </row>
    <row r="813" spans="1:6" s="20" customFormat="1" ht="81" customHeight="1" x14ac:dyDescent="0.25">
      <c r="A813" s="46" t="s">
        <v>24</v>
      </c>
      <c r="B813" s="75" t="s">
        <v>65</v>
      </c>
      <c r="C813" s="90" t="s">
        <v>160</v>
      </c>
      <c r="D813" s="91">
        <v>100</v>
      </c>
      <c r="E813" s="40">
        <v>30406.1</v>
      </c>
      <c r="F813" s="127"/>
    </row>
    <row r="814" spans="1:6" s="20" customFormat="1" ht="31.5" x14ac:dyDescent="0.25">
      <c r="A814" s="17" t="s">
        <v>133</v>
      </c>
      <c r="B814" s="75" t="s">
        <v>65</v>
      </c>
      <c r="C814" s="90" t="s">
        <v>160</v>
      </c>
      <c r="D814" s="91">
        <v>200</v>
      </c>
      <c r="E814" s="40">
        <v>1192.8</v>
      </c>
      <c r="F814" s="127"/>
    </row>
    <row r="815" spans="1:6" s="20" customFormat="1" ht="31.5" hidden="1" x14ac:dyDescent="0.25">
      <c r="A815" s="17" t="s">
        <v>66</v>
      </c>
      <c r="B815" s="75">
        <v>975</v>
      </c>
      <c r="C815" s="90" t="s">
        <v>160</v>
      </c>
      <c r="D815" s="91">
        <v>300</v>
      </c>
      <c r="E815" s="40"/>
      <c r="F815" s="127"/>
    </row>
    <row r="816" spans="1:6" s="20" customFormat="1" ht="15.75" x14ac:dyDescent="0.25">
      <c r="A816" s="16" t="s">
        <v>25</v>
      </c>
      <c r="B816" s="75" t="s">
        <v>65</v>
      </c>
      <c r="C816" s="90" t="s">
        <v>160</v>
      </c>
      <c r="D816" s="91">
        <v>800</v>
      </c>
      <c r="E816" s="40">
        <v>224.3</v>
      </c>
      <c r="F816" s="127"/>
    </row>
    <row r="817" spans="1:6" s="20" customFormat="1" ht="94.5" hidden="1" x14ac:dyDescent="0.25">
      <c r="A817" s="88" t="s">
        <v>26</v>
      </c>
      <c r="B817" s="75" t="s">
        <v>65</v>
      </c>
      <c r="C817" s="90" t="s">
        <v>161</v>
      </c>
      <c r="D817" s="91"/>
      <c r="E817" s="40">
        <f>E818</f>
        <v>0</v>
      </c>
      <c r="F817" s="127"/>
    </row>
    <row r="818" spans="1:6" s="20" customFormat="1" ht="47.25" hidden="1" x14ac:dyDescent="0.25">
      <c r="A818" s="16" t="s">
        <v>12</v>
      </c>
      <c r="B818" s="75" t="s">
        <v>65</v>
      </c>
      <c r="C818" s="90" t="s">
        <v>161</v>
      </c>
      <c r="D818" s="91">
        <v>600</v>
      </c>
      <c r="E818" s="40"/>
      <c r="F818" s="127"/>
    </row>
    <row r="819" spans="1:6" s="20" customFormat="1" ht="31.5" hidden="1" x14ac:dyDescent="0.25">
      <c r="A819" s="88" t="s">
        <v>27</v>
      </c>
      <c r="B819" s="75" t="s">
        <v>65</v>
      </c>
      <c r="C819" s="90" t="s">
        <v>162</v>
      </c>
      <c r="D819" s="91"/>
      <c r="E819" s="40">
        <f>E820</f>
        <v>0</v>
      </c>
      <c r="F819" s="127"/>
    </row>
    <row r="820" spans="1:6" s="20" customFormat="1" ht="47.25" hidden="1" x14ac:dyDescent="0.25">
      <c r="A820" s="16" t="s">
        <v>12</v>
      </c>
      <c r="B820" s="75" t="s">
        <v>65</v>
      </c>
      <c r="C820" s="90" t="s">
        <v>162</v>
      </c>
      <c r="D820" s="91">
        <v>600</v>
      </c>
      <c r="E820" s="40"/>
      <c r="F820" s="127"/>
    </row>
    <row r="821" spans="1:6" s="20" customFormat="1" ht="15.75" hidden="1" x14ac:dyDescent="0.25">
      <c r="A821" s="88" t="s">
        <v>28</v>
      </c>
      <c r="B821" s="75" t="s">
        <v>65</v>
      </c>
      <c r="C821" s="90" t="s">
        <v>163</v>
      </c>
      <c r="D821" s="91"/>
      <c r="E821" s="40">
        <f>E822</f>
        <v>0</v>
      </c>
      <c r="F821" s="127"/>
    </row>
    <row r="822" spans="1:6" s="20" customFormat="1" ht="47.25" hidden="1" x14ac:dyDescent="0.25">
      <c r="A822" s="16" t="s">
        <v>12</v>
      </c>
      <c r="B822" s="75" t="s">
        <v>65</v>
      </c>
      <c r="C822" s="90" t="s">
        <v>163</v>
      </c>
      <c r="D822" s="91">
        <v>600</v>
      </c>
      <c r="E822" s="40"/>
      <c r="F822" s="127"/>
    </row>
    <row r="823" spans="1:6" s="20" customFormat="1" ht="31.5" x14ac:dyDescent="0.25">
      <c r="A823" s="16" t="s">
        <v>618</v>
      </c>
      <c r="B823" s="75" t="s">
        <v>65</v>
      </c>
      <c r="C823" s="90" t="s">
        <v>699</v>
      </c>
      <c r="D823" s="91"/>
      <c r="E823" s="40">
        <f>E824</f>
        <v>2494.3000000000002</v>
      </c>
      <c r="F823" s="127"/>
    </row>
    <row r="824" spans="1:6" s="20" customFormat="1" ht="31.5" x14ac:dyDescent="0.25">
      <c r="A824" s="17" t="s">
        <v>133</v>
      </c>
      <c r="B824" s="75" t="s">
        <v>65</v>
      </c>
      <c r="C824" s="90" t="s">
        <v>699</v>
      </c>
      <c r="D824" s="91">
        <v>200</v>
      </c>
      <c r="E824" s="40">
        <v>2494.3000000000002</v>
      </c>
      <c r="F824" s="127"/>
    </row>
    <row r="825" spans="1:6" s="20" customFormat="1" ht="33.75" customHeight="1" x14ac:dyDescent="0.25">
      <c r="A825" s="47" t="s">
        <v>348</v>
      </c>
      <c r="B825" s="75" t="s">
        <v>65</v>
      </c>
      <c r="C825" s="90" t="s">
        <v>349</v>
      </c>
      <c r="D825" s="91"/>
      <c r="E825" s="40">
        <f>E826+E831+E833</f>
        <v>16118.8</v>
      </c>
      <c r="F825" s="127"/>
    </row>
    <row r="826" spans="1:6" s="20" customFormat="1" ht="15.75" x14ac:dyDescent="0.25">
      <c r="A826" s="47" t="s">
        <v>291</v>
      </c>
      <c r="B826" s="75" t="s">
        <v>65</v>
      </c>
      <c r="C826" s="90" t="s">
        <v>538</v>
      </c>
      <c r="D826" s="91"/>
      <c r="E826" s="40">
        <f>E827+E828+E830+E829</f>
        <v>13334.6</v>
      </c>
      <c r="F826" s="127"/>
    </row>
    <row r="827" spans="1:6" s="20" customFormat="1" ht="81.95" customHeight="1" x14ac:dyDescent="0.25">
      <c r="A827" s="16" t="s">
        <v>24</v>
      </c>
      <c r="B827" s="75" t="s">
        <v>65</v>
      </c>
      <c r="C827" s="90" t="s">
        <v>538</v>
      </c>
      <c r="D827" s="91">
        <v>100</v>
      </c>
      <c r="E827" s="40">
        <v>12304.6</v>
      </c>
      <c r="F827" s="127"/>
    </row>
    <row r="828" spans="1:6" s="20" customFormat="1" ht="31.5" x14ac:dyDescent="0.25">
      <c r="A828" s="17" t="s">
        <v>133</v>
      </c>
      <c r="B828" s="75" t="s">
        <v>65</v>
      </c>
      <c r="C828" s="90" t="s">
        <v>538</v>
      </c>
      <c r="D828" s="91">
        <v>200</v>
      </c>
      <c r="E828" s="40">
        <v>854.5</v>
      </c>
      <c r="F828" s="127"/>
    </row>
    <row r="829" spans="1:6" s="20" customFormat="1" ht="31.5" x14ac:dyDescent="0.25">
      <c r="A829" s="17" t="s">
        <v>66</v>
      </c>
      <c r="B829" s="75" t="s">
        <v>65</v>
      </c>
      <c r="C829" s="90" t="s">
        <v>538</v>
      </c>
      <c r="D829" s="91">
        <v>300</v>
      </c>
      <c r="E829" s="40">
        <v>70.5</v>
      </c>
      <c r="F829" s="127"/>
    </row>
    <row r="830" spans="1:6" s="20" customFormat="1" ht="15.75" x14ac:dyDescent="0.25">
      <c r="A830" s="16" t="s">
        <v>25</v>
      </c>
      <c r="B830" s="75" t="s">
        <v>65</v>
      </c>
      <c r="C830" s="90" t="s">
        <v>538</v>
      </c>
      <c r="D830" s="91">
        <v>800</v>
      </c>
      <c r="E830" s="40">
        <v>105</v>
      </c>
      <c r="F830" s="127"/>
    </row>
    <row r="831" spans="1:6" s="20" customFormat="1" ht="68.25" customHeight="1" x14ac:dyDescent="0.25">
      <c r="A831" s="16" t="s">
        <v>605</v>
      </c>
      <c r="B831" s="75" t="s">
        <v>65</v>
      </c>
      <c r="C831" s="90" t="s">
        <v>666</v>
      </c>
      <c r="D831" s="91"/>
      <c r="E831" s="40">
        <f>E832</f>
        <v>2121.1999999999998</v>
      </c>
      <c r="F831" s="127"/>
    </row>
    <row r="832" spans="1:6" s="20" customFormat="1" ht="84.75" customHeight="1" x14ac:dyDescent="0.25">
      <c r="A832" s="16" t="s">
        <v>24</v>
      </c>
      <c r="B832" s="75" t="s">
        <v>65</v>
      </c>
      <c r="C832" s="90" t="s">
        <v>666</v>
      </c>
      <c r="D832" s="91">
        <v>100</v>
      </c>
      <c r="E832" s="40">
        <f>2100+21.2</f>
        <v>2121.1999999999998</v>
      </c>
      <c r="F832" s="127"/>
    </row>
    <row r="833" spans="1:6" s="20" customFormat="1" ht="36.75" customHeight="1" x14ac:dyDescent="0.25">
      <c r="A833" s="16" t="s">
        <v>618</v>
      </c>
      <c r="B833" s="75" t="s">
        <v>65</v>
      </c>
      <c r="C833" s="90" t="s">
        <v>700</v>
      </c>
      <c r="D833" s="91"/>
      <c r="E833" s="40">
        <f>E834</f>
        <v>663</v>
      </c>
      <c r="F833" s="127"/>
    </row>
    <row r="834" spans="1:6" s="20" customFormat="1" ht="36" customHeight="1" x14ac:dyDescent="0.25">
      <c r="A834" s="17" t="s">
        <v>133</v>
      </c>
      <c r="B834" s="75" t="s">
        <v>65</v>
      </c>
      <c r="C834" s="90" t="s">
        <v>700</v>
      </c>
      <c r="D834" s="91">
        <v>200</v>
      </c>
      <c r="E834" s="40">
        <v>663</v>
      </c>
      <c r="F834" s="127"/>
    </row>
    <row r="835" spans="1:6" s="20" customFormat="1" ht="96.75" customHeight="1" x14ac:dyDescent="0.25">
      <c r="A835" s="47" t="s">
        <v>518</v>
      </c>
      <c r="B835" s="75" t="s">
        <v>65</v>
      </c>
      <c r="C835" s="90" t="s">
        <v>350</v>
      </c>
      <c r="D835" s="91"/>
      <c r="E835" s="40">
        <f>E836</f>
        <v>48663.1</v>
      </c>
      <c r="F835" s="127"/>
    </row>
    <row r="836" spans="1:6" s="20" customFormat="1" ht="15.75" x14ac:dyDescent="0.25">
      <c r="A836" s="47" t="s">
        <v>291</v>
      </c>
      <c r="B836" s="75" t="s">
        <v>65</v>
      </c>
      <c r="C836" s="90" t="s">
        <v>539</v>
      </c>
      <c r="D836" s="91"/>
      <c r="E836" s="40">
        <f>E837+E838+E840+E839</f>
        <v>48663.1</v>
      </c>
      <c r="F836" s="127"/>
    </row>
    <row r="837" spans="1:6" s="20" customFormat="1" ht="80.25" customHeight="1" x14ac:dyDescent="0.25">
      <c r="A837" s="16" t="s">
        <v>24</v>
      </c>
      <c r="B837" s="75" t="s">
        <v>65</v>
      </c>
      <c r="C837" s="90" t="s">
        <v>539</v>
      </c>
      <c r="D837" s="91">
        <v>100</v>
      </c>
      <c r="E837" s="40">
        <v>47485</v>
      </c>
      <c r="F837" s="127"/>
    </row>
    <row r="838" spans="1:6" s="20" customFormat="1" ht="31.5" x14ac:dyDescent="0.25">
      <c r="A838" s="17" t="s">
        <v>133</v>
      </c>
      <c r="B838" s="75" t="s">
        <v>65</v>
      </c>
      <c r="C838" s="90" t="s">
        <v>539</v>
      </c>
      <c r="D838" s="91">
        <v>200</v>
      </c>
      <c r="E838" s="40">
        <v>1073</v>
      </c>
      <c r="F838" s="127"/>
    </row>
    <row r="839" spans="1:6" s="20" customFormat="1" ht="31.5" x14ac:dyDescent="0.25">
      <c r="A839" s="88" t="s">
        <v>66</v>
      </c>
      <c r="B839" s="75" t="s">
        <v>65</v>
      </c>
      <c r="C839" s="90" t="s">
        <v>539</v>
      </c>
      <c r="D839" s="91">
        <v>300</v>
      </c>
      <c r="E839" s="40">
        <v>105</v>
      </c>
      <c r="F839" s="127"/>
    </row>
    <row r="840" spans="1:6" s="20" customFormat="1" ht="15.75" x14ac:dyDescent="0.25">
      <c r="A840" s="16" t="s">
        <v>25</v>
      </c>
      <c r="B840" s="75" t="s">
        <v>65</v>
      </c>
      <c r="C840" s="90" t="s">
        <v>539</v>
      </c>
      <c r="D840" s="91">
        <v>800</v>
      </c>
      <c r="E840" s="40">
        <v>0.1</v>
      </c>
      <c r="F840" s="127"/>
    </row>
    <row r="841" spans="1:6" s="20" customFormat="1" ht="31.5" x14ac:dyDescent="0.25">
      <c r="A841" s="92" t="s">
        <v>351</v>
      </c>
      <c r="B841" s="75" t="s">
        <v>65</v>
      </c>
      <c r="C841" s="90" t="s">
        <v>352</v>
      </c>
      <c r="D841" s="91"/>
      <c r="E841" s="40">
        <f>E842+E849+E847+E851+E853</f>
        <v>176615.60000000003</v>
      </c>
      <c r="F841" s="127"/>
    </row>
    <row r="842" spans="1:6" s="20" customFormat="1" ht="15.75" x14ac:dyDescent="0.25">
      <c r="A842" s="47" t="s">
        <v>291</v>
      </c>
      <c r="B842" s="75" t="s">
        <v>65</v>
      </c>
      <c r="C842" s="90" t="s">
        <v>540</v>
      </c>
      <c r="D842" s="91"/>
      <c r="E842" s="40">
        <f>E843+E844+E845+E846</f>
        <v>161845.40000000002</v>
      </c>
      <c r="F842" s="127"/>
    </row>
    <row r="843" spans="1:6" s="20" customFormat="1" ht="81.95" customHeight="1" x14ac:dyDescent="0.25">
      <c r="A843" s="47" t="s">
        <v>24</v>
      </c>
      <c r="B843" s="75" t="s">
        <v>65</v>
      </c>
      <c r="C843" s="90" t="s">
        <v>540</v>
      </c>
      <c r="D843" s="91">
        <v>100</v>
      </c>
      <c r="E843" s="40">
        <v>137736.6</v>
      </c>
      <c r="F843" s="127"/>
    </row>
    <row r="844" spans="1:6" s="20" customFormat="1" ht="31.5" x14ac:dyDescent="0.25">
      <c r="A844" s="17" t="s">
        <v>133</v>
      </c>
      <c r="B844" s="75" t="s">
        <v>65</v>
      </c>
      <c r="C844" s="90" t="s">
        <v>540</v>
      </c>
      <c r="D844" s="91">
        <v>200</v>
      </c>
      <c r="E844" s="40">
        <v>23105.1</v>
      </c>
      <c r="F844" s="127"/>
    </row>
    <row r="845" spans="1:6" s="20" customFormat="1" ht="31.5" x14ac:dyDescent="0.25">
      <c r="A845" s="17" t="s">
        <v>66</v>
      </c>
      <c r="B845" s="170" t="s">
        <v>65</v>
      </c>
      <c r="C845" s="90" t="s">
        <v>540</v>
      </c>
      <c r="D845" s="171">
        <v>300</v>
      </c>
      <c r="E845" s="40">
        <v>30.5</v>
      </c>
      <c r="F845" s="127"/>
    </row>
    <row r="846" spans="1:6" s="20" customFormat="1" ht="18.95" customHeight="1" x14ac:dyDescent="0.25">
      <c r="A846" s="16" t="s">
        <v>25</v>
      </c>
      <c r="B846" s="170" t="s">
        <v>65</v>
      </c>
      <c r="C846" s="90" t="s">
        <v>540</v>
      </c>
      <c r="D846" s="171">
        <v>800</v>
      </c>
      <c r="E846" s="40">
        <v>973.2</v>
      </c>
      <c r="F846" s="127"/>
    </row>
    <row r="847" spans="1:6" s="20" customFormat="1" ht="94.5" x14ac:dyDescent="0.25">
      <c r="A847" s="183" t="s">
        <v>669</v>
      </c>
      <c r="B847" s="173">
        <v>975</v>
      </c>
      <c r="C847" s="176" t="s">
        <v>659</v>
      </c>
      <c r="D847" s="171"/>
      <c r="E847" s="40">
        <f>E848</f>
        <v>34</v>
      </c>
      <c r="F847" s="127"/>
    </row>
    <row r="848" spans="1:6" s="20" customFormat="1" ht="31.5" x14ac:dyDescent="0.25">
      <c r="A848" s="17" t="s">
        <v>133</v>
      </c>
      <c r="B848" s="173">
        <v>975</v>
      </c>
      <c r="C848" s="176" t="s">
        <v>659</v>
      </c>
      <c r="D848" s="171">
        <v>200</v>
      </c>
      <c r="E848" s="40">
        <v>34</v>
      </c>
      <c r="F848" s="127"/>
    </row>
    <row r="849" spans="1:6" s="20" customFormat="1" ht="51" customHeight="1" x14ac:dyDescent="0.25">
      <c r="A849" s="16" t="s">
        <v>632</v>
      </c>
      <c r="B849" s="75" t="s">
        <v>65</v>
      </c>
      <c r="C849" s="90" t="s">
        <v>633</v>
      </c>
      <c r="D849" s="91"/>
      <c r="E849" s="40">
        <f>E850</f>
        <v>338</v>
      </c>
      <c r="F849" s="127"/>
    </row>
    <row r="850" spans="1:6" s="20" customFormat="1" ht="35.25" customHeight="1" x14ac:dyDescent="0.25">
      <c r="A850" s="17" t="s">
        <v>133</v>
      </c>
      <c r="B850" s="75" t="s">
        <v>65</v>
      </c>
      <c r="C850" s="90" t="s">
        <v>633</v>
      </c>
      <c r="D850" s="91">
        <v>200</v>
      </c>
      <c r="E850" s="40">
        <f>1876+300-1838</f>
        <v>338</v>
      </c>
      <c r="F850" s="127"/>
    </row>
    <row r="851" spans="1:6" s="20" customFormat="1" ht="63" x14ac:dyDescent="0.25">
      <c r="A851" s="187" t="s">
        <v>605</v>
      </c>
      <c r="B851" s="75" t="s">
        <v>65</v>
      </c>
      <c r="C851" s="90" t="s">
        <v>665</v>
      </c>
      <c r="D851" s="91"/>
      <c r="E851" s="40">
        <f>E852</f>
        <v>5656.6</v>
      </c>
      <c r="F851" s="127"/>
    </row>
    <row r="852" spans="1:6" s="20" customFormat="1" ht="90.75" customHeight="1" x14ac:dyDescent="0.25">
      <c r="A852" s="47" t="s">
        <v>24</v>
      </c>
      <c r="B852" s="75" t="s">
        <v>65</v>
      </c>
      <c r="C852" s="90" t="s">
        <v>665</v>
      </c>
      <c r="D852" s="91">
        <v>100</v>
      </c>
      <c r="E852" s="40">
        <f>5600+56.6</f>
        <v>5656.6</v>
      </c>
      <c r="F852" s="127"/>
    </row>
    <row r="853" spans="1:6" s="20" customFormat="1" ht="34.5" customHeight="1" x14ac:dyDescent="0.25">
      <c r="A853" s="16" t="s">
        <v>618</v>
      </c>
      <c r="B853" s="75" t="s">
        <v>65</v>
      </c>
      <c r="C853" s="90" t="s">
        <v>701</v>
      </c>
      <c r="D853" s="91"/>
      <c r="E853" s="40">
        <f>E854</f>
        <v>8741.6</v>
      </c>
      <c r="F853" s="127"/>
    </row>
    <row r="854" spans="1:6" s="20" customFormat="1" ht="37.5" customHeight="1" x14ac:dyDescent="0.25">
      <c r="A854" s="17" t="s">
        <v>133</v>
      </c>
      <c r="B854" s="75" t="s">
        <v>65</v>
      </c>
      <c r="C854" s="90" t="s">
        <v>701</v>
      </c>
      <c r="D854" s="91">
        <v>200</v>
      </c>
      <c r="E854" s="40">
        <v>8741.6</v>
      </c>
      <c r="F854" s="127"/>
    </row>
    <row r="855" spans="1:6" s="20" customFormat="1" ht="47.25" x14ac:dyDescent="0.25">
      <c r="A855" s="13" t="s">
        <v>461</v>
      </c>
      <c r="B855" s="134" t="s">
        <v>65</v>
      </c>
      <c r="C855" s="12" t="s">
        <v>226</v>
      </c>
      <c r="D855" s="90"/>
      <c r="E855" s="38">
        <f>E856</f>
        <v>1717.5</v>
      </c>
      <c r="F855" s="127"/>
    </row>
    <row r="856" spans="1:6" s="20" customFormat="1" ht="15.75" x14ac:dyDescent="0.25">
      <c r="A856" s="29" t="s">
        <v>519</v>
      </c>
      <c r="B856" s="137" t="s">
        <v>65</v>
      </c>
      <c r="C856" s="37" t="s">
        <v>227</v>
      </c>
      <c r="D856" s="90"/>
      <c r="E856" s="39">
        <f>E857+E860+E862+E867+E869+E871</f>
        <v>1717.5</v>
      </c>
      <c r="F856" s="127"/>
    </row>
    <row r="857" spans="1:6" s="20" customFormat="1" ht="112.7" customHeight="1" x14ac:dyDescent="0.25">
      <c r="A857" s="33" t="s">
        <v>98</v>
      </c>
      <c r="B857" s="75" t="s">
        <v>65</v>
      </c>
      <c r="C857" s="90" t="s">
        <v>228</v>
      </c>
      <c r="D857" s="90"/>
      <c r="E857" s="40">
        <f>E858</f>
        <v>484.5</v>
      </c>
      <c r="F857" s="127"/>
    </row>
    <row r="858" spans="1:6" s="20" customFormat="1" ht="19.5" customHeight="1" x14ac:dyDescent="0.25">
      <c r="A858" s="88" t="s">
        <v>291</v>
      </c>
      <c r="B858" s="75" t="s">
        <v>65</v>
      </c>
      <c r="C858" s="90" t="s">
        <v>599</v>
      </c>
      <c r="D858" s="91"/>
      <c r="E858" s="40">
        <f>E859</f>
        <v>484.5</v>
      </c>
      <c r="F858" s="127"/>
    </row>
    <row r="859" spans="1:6" s="20" customFormat="1" ht="47.25" x14ac:dyDescent="0.25">
      <c r="A859" s="16" t="s">
        <v>12</v>
      </c>
      <c r="B859" s="75" t="s">
        <v>65</v>
      </c>
      <c r="C859" s="90" t="s">
        <v>599</v>
      </c>
      <c r="D859" s="91">
        <v>600</v>
      </c>
      <c r="E859" s="40">
        <v>484.5</v>
      </c>
      <c r="F859" s="127"/>
    </row>
    <row r="860" spans="1:6" s="20" customFormat="1" ht="31.5" hidden="1" x14ac:dyDescent="0.25">
      <c r="A860" s="17" t="s">
        <v>99</v>
      </c>
      <c r="B860" s="75" t="s">
        <v>65</v>
      </c>
      <c r="C860" s="90" t="s">
        <v>229</v>
      </c>
      <c r="D860" s="61"/>
      <c r="E860" s="40">
        <f>E861</f>
        <v>0</v>
      </c>
      <c r="F860" s="127"/>
    </row>
    <row r="861" spans="1:6" s="20" customFormat="1" ht="31.5" hidden="1" x14ac:dyDescent="0.25">
      <c r="A861" s="17" t="s">
        <v>133</v>
      </c>
      <c r="B861" s="75" t="s">
        <v>65</v>
      </c>
      <c r="C861" s="90" t="s">
        <v>229</v>
      </c>
      <c r="D861" s="91">
        <v>200</v>
      </c>
      <c r="E861" s="40"/>
      <c r="F861" s="127"/>
    </row>
    <row r="862" spans="1:6" s="20" customFormat="1" ht="160.5" customHeight="1" x14ac:dyDescent="0.25">
      <c r="A862" s="52" t="s">
        <v>107</v>
      </c>
      <c r="B862" s="75" t="s">
        <v>65</v>
      </c>
      <c r="C862" s="90" t="s">
        <v>230</v>
      </c>
      <c r="D862" s="61"/>
      <c r="E862" s="40">
        <f>E863+E865</f>
        <v>1233</v>
      </c>
      <c r="F862" s="127"/>
    </row>
    <row r="863" spans="1:6" s="20" customFormat="1" ht="15.75" x14ac:dyDescent="0.25">
      <c r="A863" s="88" t="s">
        <v>291</v>
      </c>
      <c r="B863" s="75" t="s">
        <v>65</v>
      </c>
      <c r="C863" s="90" t="s">
        <v>377</v>
      </c>
      <c r="D863" s="91"/>
      <c r="E863" s="40">
        <f>E864</f>
        <v>18.899999999999977</v>
      </c>
      <c r="F863" s="127"/>
    </row>
    <row r="864" spans="1:6" s="20" customFormat="1" ht="47.25" x14ac:dyDescent="0.25">
      <c r="A864" s="16" t="s">
        <v>12</v>
      </c>
      <c r="B864" s="75" t="s">
        <v>65</v>
      </c>
      <c r="C864" s="90" t="s">
        <v>377</v>
      </c>
      <c r="D864" s="91">
        <v>600</v>
      </c>
      <c r="E864" s="40">
        <f>3003.5-2700-284.6</f>
        <v>18.899999999999977</v>
      </c>
      <c r="F864" s="127"/>
    </row>
    <row r="865" spans="1:6" s="87" customFormat="1" ht="47.25" x14ac:dyDescent="0.25">
      <c r="A865" s="88" t="s">
        <v>520</v>
      </c>
      <c r="B865" s="75" t="s">
        <v>65</v>
      </c>
      <c r="C865" s="90" t="s">
        <v>378</v>
      </c>
      <c r="D865" s="91"/>
      <c r="E865" s="40">
        <f>E866</f>
        <v>1214.0999999999999</v>
      </c>
      <c r="F865" s="125"/>
    </row>
    <row r="866" spans="1:6" s="87" customFormat="1" ht="47.25" x14ac:dyDescent="0.25">
      <c r="A866" s="16" t="s">
        <v>12</v>
      </c>
      <c r="B866" s="75" t="s">
        <v>65</v>
      </c>
      <c r="C866" s="90" t="s">
        <v>378</v>
      </c>
      <c r="D866" s="91">
        <v>600</v>
      </c>
      <c r="E866" s="40">
        <v>1214.0999999999999</v>
      </c>
      <c r="F866" s="125"/>
    </row>
    <row r="867" spans="1:6" ht="31.5" hidden="1" x14ac:dyDescent="0.25">
      <c r="A867" s="52" t="s">
        <v>100</v>
      </c>
      <c r="B867" s="75" t="s">
        <v>65</v>
      </c>
      <c r="C867" s="90" t="s">
        <v>231</v>
      </c>
      <c r="D867" s="61"/>
      <c r="E867" s="40">
        <f>E868</f>
        <v>0</v>
      </c>
    </row>
    <row r="868" spans="1:6" ht="31.5" hidden="1" x14ac:dyDescent="0.25">
      <c r="A868" s="17" t="s">
        <v>133</v>
      </c>
      <c r="B868" s="75" t="s">
        <v>65</v>
      </c>
      <c r="C868" s="90" t="s">
        <v>231</v>
      </c>
      <c r="D868" s="91">
        <v>200</v>
      </c>
      <c r="E868" s="40"/>
    </row>
    <row r="869" spans="1:6" ht="63" hidden="1" x14ac:dyDescent="0.25">
      <c r="A869" s="52" t="s">
        <v>108</v>
      </c>
      <c r="B869" s="75" t="s">
        <v>65</v>
      </c>
      <c r="C869" s="90" t="s">
        <v>233</v>
      </c>
      <c r="D869" s="61"/>
      <c r="E869" s="40">
        <f>E870</f>
        <v>0</v>
      </c>
    </row>
    <row r="870" spans="1:6" ht="31.5" hidden="1" x14ac:dyDescent="0.25">
      <c r="A870" s="17" t="s">
        <v>133</v>
      </c>
      <c r="B870" s="75" t="s">
        <v>65</v>
      </c>
      <c r="C870" s="90" t="s">
        <v>233</v>
      </c>
      <c r="D870" s="91">
        <v>200</v>
      </c>
      <c r="E870" s="40"/>
    </row>
    <row r="871" spans="1:6" ht="63" hidden="1" x14ac:dyDescent="0.25">
      <c r="A871" s="52" t="s">
        <v>102</v>
      </c>
      <c r="B871" s="75" t="s">
        <v>65</v>
      </c>
      <c r="C871" s="90" t="s">
        <v>234</v>
      </c>
      <c r="D871" s="61"/>
      <c r="E871" s="40">
        <f>E872</f>
        <v>0</v>
      </c>
    </row>
    <row r="872" spans="1:6" ht="31.5" hidden="1" x14ac:dyDescent="0.25">
      <c r="A872" s="17" t="s">
        <v>133</v>
      </c>
      <c r="B872" s="75" t="s">
        <v>65</v>
      </c>
      <c r="C872" s="90" t="s">
        <v>234</v>
      </c>
      <c r="D872" s="91">
        <v>200</v>
      </c>
      <c r="E872" s="40"/>
    </row>
    <row r="873" spans="1:6" ht="90.95" hidden="1" customHeight="1" x14ac:dyDescent="0.25">
      <c r="A873" s="36" t="s">
        <v>464</v>
      </c>
      <c r="B873" s="134" t="s">
        <v>65</v>
      </c>
      <c r="C873" s="12" t="s">
        <v>242</v>
      </c>
      <c r="D873" s="90"/>
      <c r="E873" s="38">
        <f>E874+E878+E881</f>
        <v>0</v>
      </c>
    </row>
    <row r="874" spans="1:6" ht="72" hidden="1" customHeight="1" x14ac:dyDescent="0.25">
      <c r="A874" s="29" t="s">
        <v>347</v>
      </c>
      <c r="B874" s="137" t="s">
        <v>65</v>
      </c>
      <c r="C874" s="37" t="s">
        <v>243</v>
      </c>
      <c r="D874" s="100"/>
      <c r="E874" s="39">
        <f>E875</f>
        <v>0</v>
      </c>
    </row>
    <row r="875" spans="1:6" ht="63" hidden="1" x14ac:dyDescent="0.25">
      <c r="A875" s="33" t="s">
        <v>356</v>
      </c>
      <c r="B875" s="75" t="s">
        <v>65</v>
      </c>
      <c r="C875" s="90" t="s">
        <v>355</v>
      </c>
      <c r="D875" s="90"/>
      <c r="E875" s="40">
        <f>E876</f>
        <v>0</v>
      </c>
    </row>
    <row r="876" spans="1:6" s="87" customFormat="1" ht="15.75" hidden="1" x14ac:dyDescent="0.25">
      <c r="A876" s="33" t="s">
        <v>291</v>
      </c>
      <c r="B876" s="75" t="s">
        <v>65</v>
      </c>
      <c r="C876" s="90" t="s">
        <v>371</v>
      </c>
      <c r="D876" s="90"/>
      <c r="E876" s="40">
        <f>E877</f>
        <v>0</v>
      </c>
      <c r="F876" s="125"/>
    </row>
    <row r="877" spans="1:6" ht="47.25" hidden="1" x14ac:dyDescent="0.25">
      <c r="A877" s="16" t="s">
        <v>12</v>
      </c>
      <c r="B877" s="75" t="s">
        <v>65</v>
      </c>
      <c r="C877" s="90" t="s">
        <v>371</v>
      </c>
      <c r="D877" s="90">
        <v>600</v>
      </c>
      <c r="E877" s="40"/>
    </row>
    <row r="878" spans="1:6" ht="31.5" hidden="1" x14ac:dyDescent="0.25">
      <c r="A878" s="29" t="s">
        <v>346</v>
      </c>
      <c r="B878" s="137" t="s">
        <v>65</v>
      </c>
      <c r="C878" s="37" t="s">
        <v>134</v>
      </c>
      <c r="D878" s="100"/>
      <c r="E878" s="39">
        <f>E879</f>
        <v>0</v>
      </c>
    </row>
    <row r="879" spans="1:6" ht="31.5" hidden="1" x14ac:dyDescent="0.25">
      <c r="A879" s="33" t="s">
        <v>577</v>
      </c>
      <c r="B879" s="75" t="s">
        <v>65</v>
      </c>
      <c r="C879" s="90" t="s">
        <v>345</v>
      </c>
      <c r="D879" s="90"/>
      <c r="E879" s="40">
        <f>E880</f>
        <v>0</v>
      </c>
    </row>
    <row r="880" spans="1:6" ht="47.25" hidden="1" x14ac:dyDescent="0.25">
      <c r="A880" s="16" t="s">
        <v>12</v>
      </c>
      <c r="B880" s="75">
        <v>975</v>
      </c>
      <c r="C880" s="90" t="s">
        <v>345</v>
      </c>
      <c r="D880" s="90">
        <v>600</v>
      </c>
      <c r="E880" s="40"/>
    </row>
    <row r="881" spans="1:6" ht="47.25" hidden="1" x14ac:dyDescent="0.25">
      <c r="A881" s="29" t="s">
        <v>81</v>
      </c>
      <c r="B881" s="137" t="s">
        <v>65</v>
      </c>
      <c r="C881" s="37" t="s">
        <v>256</v>
      </c>
      <c r="D881" s="90"/>
      <c r="E881" s="39">
        <f>E882</f>
        <v>0</v>
      </c>
    </row>
    <row r="882" spans="1:6" ht="31.5" hidden="1" x14ac:dyDescent="0.25">
      <c r="A882" s="67" t="s">
        <v>82</v>
      </c>
      <c r="B882" s="75" t="s">
        <v>65</v>
      </c>
      <c r="C882" s="90" t="s">
        <v>257</v>
      </c>
      <c r="D882" s="90"/>
      <c r="E882" s="40">
        <f>E883</f>
        <v>0</v>
      </c>
    </row>
    <row r="883" spans="1:6" ht="47.25" hidden="1" x14ac:dyDescent="0.25">
      <c r="A883" s="16" t="s">
        <v>12</v>
      </c>
      <c r="B883" s="75" t="s">
        <v>65</v>
      </c>
      <c r="C883" s="90" t="s">
        <v>257</v>
      </c>
      <c r="D883" s="91">
        <v>600</v>
      </c>
      <c r="E883" s="40"/>
    </row>
    <row r="884" spans="1:6" ht="6.95" customHeight="1" x14ac:dyDescent="0.25">
      <c r="A884" s="16"/>
      <c r="B884" s="75"/>
      <c r="C884" s="14"/>
      <c r="D884" s="49"/>
      <c r="E884" s="40"/>
    </row>
    <row r="885" spans="1:6" ht="47.25" x14ac:dyDescent="0.25">
      <c r="A885" s="112" t="s">
        <v>521</v>
      </c>
      <c r="B885" s="132" t="s">
        <v>67</v>
      </c>
      <c r="C885" s="117"/>
      <c r="D885" s="118"/>
      <c r="E885" s="113">
        <f>E890+E902+E887</f>
        <v>253523.5</v>
      </c>
    </row>
    <row r="886" spans="1:6" s="20" customFormat="1" ht="6.95" customHeight="1" x14ac:dyDescent="0.25">
      <c r="A886" s="9"/>
      <c r="B886" s="134"/>
      <c r="C886" s="14"/>
      <c r="D886" s="31"/>
      <c r="E886" s="38"/>
      <c r="F886" s="127"/>
    </row>
    <row r="887" spans="1:6" s="20" customFormat="1" ht="52.5" customHeight="1" x14ac:dyDescent="0.25">
      <c r="A887" s="13" t="s">
        <v>498</v>
      </c>
      <c r="B887" s="134">
        <v>992</v>
      </c>
      <c r="C887" s="12" t="s">
        <v>183</v>
      </c>
      <c r="D887" s="31"/>
      <c r="E887" s="38">
        <f>E888</f>
        <v>143.6</v>
      </c>
      <c r="F887" s="127"/>
    </row>
    <row r="888" spans="1:6" s="20" customFormat="1" ht="50.25" customHeight="1" x14ac:dyDescent="0.25">
      <c r="A888" s="88" t="s">
        <v>61</v>
      </c>
      <c r="B888" s="75">
        <v>992</v>
      </c>
      <c r="C888" s="90" t="s">
        <v>195</v>
      </c>
      <c r="D888" s="91"/>
      <c r="E888" s="40">
        <f>E889</f>
        <v>143.6</v>
      </c>
      <c r="F888" s="127"/>
    </row>
    <row r="889" spans="1:6" s="20" customFormat="1" ht="37.5" customHeight="1" x14ac:dyDescent="0.25">
      <c r="A889" s="17" t="s">
        <v>133</v>
      </c>
      <c r="B889" s="75">
        <v>992</v>
      </c>
      <c r="C889" s="90" t="s">
        <v>195</v>
      </c>
      <c r="D889" s="91">
        <v>200</v>
      </c>
      <c r="E889" s="40">
        <v>143.6</v>
      </c>
      <c r="F889" s="127"/>
    </row>
    <row r="890" spans="1:6" s="20" customFormat="1" ht="47.25" x14ac:dyDescent="0.25">
      <c r="A890" s="13" t="s">
        <v>457</v>
      </c>
      <c r="B890" s="134" t="s">
        <v>67</v>
      </c>
      <c r="C890" s="12" t="s">
        <v>213</v>
      </c>
      <c r="D890" s="66"/>
      <c r="E890" s="38">
        <f>E891</f>
        <v>66467.399999999994</v>
      </c>
      <c r="F890" s="127"/>
    </row>
    <row r="891" spans="1:6" s="20" customFormat="1" ht="31.5" x14ac:dyDescent="0.25">
      <c r="A891" s="29" t="s">
        <v>522</v>
      </c>
      <c r="B891" s="137" t="s">
        <v>67</v>
      </c>
      <c r="C891" s="37" t="s">
        <v>217</v>
      </c>
      <c r="D891" s="66"/>
      <c r="E891" s="39">
        <f>E892+E894</f>
        <v>66467.399999999994</v>
      </c>
      <c r="F891" s="127"/>
    </row>
    <row r="892" spans="1:6" s="20" customFormat="1" ht="15.75" x14ac:dyDescent="0.25">
      <c r="A892" s="88" t="s">
        <v>68</v>
      </c>
      <c r="B892" s="75" t="s">
        <v>67</v>
      </c>
      <c r="C892" s="90" t="s">
        <v>218</v>
      </c>
      <c r="D892" s="66"/>
      <c r="E892" s="40">
        <f>E893</f>
        <v>36154</v>
      </c>
      <c r="F892" s="127"/>
    </row>
    <row r="893" spans="1:6" s="20" customFormat="1" ht="31.5" x14ac:dyDescent="0.25">
      <c r="A893" s="46" t="s">
        <v>76</v>
      </c>
      <c r="B893" s="75" t="s">
        <v>67</v>
      </c>
      <c r="C893" s="90" t="s">
        <v>218</v>
      </c>
      <c r="D893" s="91">
        <v>700</v>
      </c>
      <c r="E893" s="40">
        <f>36354-200</f>
        <v>36154</v>
      </c>
      <c r="F893" s="127"/>
    </row>
    <row r="894" spans="1:6" s="20" customFormat="1" ht="34.5" customHeight="1" x14ac:dyDescent="0.25">
      <c r="A894" s="88" t="s">
        <v>37</v>
      </c>
      <c r="B894" s="75" t="s">
        <v>67</v>
      </c>
      <c r="C894" s="90" t="s">
        <v>340</v>
      </c>
      <c r="D894" s="91"/>
      <c r="E894" s="40">
        <f>E895+E897</f>
        <v>30313.399999999998</v>
      </c>
      <c r="F894" s="127"/>
    </row>
    <row r="895" spans="1:6" s="20" customFormat="1" ht="126" x14ac:dyDescent="0.25">
      <c r="A895" s="16" t="s">
        <v>361</v>
      </c>
      <c r="B895" s="75" t="s">
        <v>67</v>
      </c>
      <c r="C895" s="90" t="s">
        <v>341</v>
      </c>
      <c r="D895" s="91"/>
      <c r="E895" s="40">
        <f>E896</f>
        <v>7</v>
      </c>
      <c r="F895" s="127"/>
    </row>
    <row r="896" spans="1:6" s="20" customFormat="1" ht="31.5" x14ac:dyDescent="0.25">
      <c r="A896" s="17" t="s">
        <v>133</v>
      </c>
      <c r="B896" s="75" t="s">
        <v>67</v>
      </c>
      <c r="C896" s="90" t="s">
        <v>341</v>
      </c>
      <c r="D896" s="91">
        <v>200</v>
      </c>
      <c r="E896" s="40">
        <v>7</v>
      </c>
      <c r="F896" s="127"/>
    </row>
    <row r="897" spans="1:6" s="20" customFormat="1" ht="33.75" customHeight="1" x14ac:dyDescent="0.25">
      <c r="A897" s="88" t="s">
        <v>37</v>
      </c>
      <c r="B897" s="75" t="s">
        <v>67</v>
      </c>
      <c r="C897" s="90" t="str">
        <f>'Прил.1 (Програм.меропр 2019)'!B438</f>
        <v>09 3 31 82040</v>
      </c>
      <c r="D897" s="59"/>
      <c r="E897" s="40">
        <f>E898+E899+E900+E901</f>
        <v>30306.399999999998</v>
      </c>
      <c r="F897" s="127"/>
    </row>
    <row r="898" spans="1:6" s="20" customFormat="1" ht="84" customHeight="1" x14ac:dyDescent="0.25">
      <c r="A898" s="46" t="s">
        <v>24</v>
      </c>
      <c r="B898" s="75" t="s">
        <v>67</v>
      </c>
      <c r="C898" s="90" t="str">
        <f>'Прил.1 (Програм.меропр 2019)'!B439</f>
        <v>09 3 31 82040</v>
      </c>
      <c r="D898" s="91">
        <v>100</v>
      </c>
      <c r="E898" s="40">
        <f>28743.1+500-550</f>
        <v>28693.1</v>
      </c>
      <c r="F898" s="127"/>
    </row>
    <row r="899" spans="1:6" s="20" customFormat="1" ht="33" customHeight="1" x14ac:dyDescent="0.25">
      <c r="A899" s="17" t="s">
        <v>133</v>
      </c>
      <c r="B899" s="75" t="s">
        <v>67</v>
      </c>
      <c r="C899" s="90" t="str">
        <f>'Прил.1 (Програм.меропр 2019)'!B440</f>
        <v>09 3 31 82040</v>
      </c>
      <c r="D899" s="91">
        <v>200</v>
      </c>
      <c r="E899" s="40">
        <f>455.1+4.5+41.7</f>
        <v>501.3</v>
      </c>
      <c r="F899" s="127"/>
    </row>
    <row r="900" spans="1:6" s="20" customFormat="1" ht="14.25" customHeight="1" x14ac:dyDescent="0.25">
      <c r="A900" s="88" t="s">
        <v>66</v>
      </c>
      <c r="B900" s="75" t="s">
        <v>67</v>
      </c>
      <c r="C900" s="90" t="str">
        <f>'Прил.1 (Програм.меропр 2019)'!B442</f>
        <v>09 3 31 82040</v>
      </c>
      <c r="D900" s="91">
        <v>300</v>
      </c>
      <c r="E900" s="40">
        <v>1112</v>
      </c>
      <c r="F900" s="127"/>
    </row>
    <row r="901" spans="1:6" s="20" customFormat="1" ht="15.75" hidden="1" x14ac:dyDescent="0.25">
      <c r="A901" s="16" t="s">
        <v>25</v>
      </c>
      <c r="B901" s="75" t="s">
        <v>67</v>
      </c>
      <c r="C901" s="90" t="str">
        <f>'Прил.1 (Програм.меропр 2019)'!B442</f>
        <v>09 3 31 82040</v>
      </c>
      <c r="D901" s="91">
        <v>800</v>
      </c>
      <c r="E901" s="40">
        <f>0.6-0.6</f>
        <v>0</v>
      </c>
      <c r="F901" s="127"/>
    </row>
    <row r="902" spans="1:6" s="20" customFormat="1" ht="15.75" x14ac:dyDescent="0.25">
      <c r="A902" s="13" t="s">
        <v>33</v>
      </c>
      <c r="B902" s="134" t="s">
        <v>67</v>
      </c>
      <c r="C902" s="12" t="s">
        <v>129</v>
      </c>
      <c r="D902" s="91"/>
      <c r="E902" s="38">
        <f>E903+E905</f>
        <v>186912.5</v>
      </c>
      <c r="F902" s="127"/>
    </row>
    <row r="903" spans="1:6" s="20" customFormat="1" ht="15.75" x14ac:dyDescent="0.25">
      <c r="A903" s="88" t="s">
        <v>69</v>
      </c>
      <c r="B903" s="75" t="s">
        <v>67</v>
      </c>
      <c r="C903" s="90" t="s">
        <v>254</v>
      </c>
      <c r="D903" s="59"/>
      <c r="E903" s="40">
        <f>E904</f>
        <v>1000</v>
      </c>
      <c r="F903" s="127"/>
    </row>
    <row r="904" spans="1:6" s="20" customFormat="1" ht="15.75" x14ac:dyDescent="0.25">
      <c r="A904" s="16" t="s">
        <v>25</v>
      </c>
      <c r="B904" s="75" t="s">
        <v>67</v>
      </c>
      <c r="C904" s="90" t="s">
        <v>254</v>
      </c>
      <c r="D904" s="91">
        <v>800</v>
      </c>
      <c r="E904" s="40">
        <v>1000</v>
      </c>
      <c r="F904" s="127"/>
    </row>
    <row r="905" spans="1:6" s="20" customFormat="1" ht="47.25" x14ac:dyDescent="0.25">
      <c r="A905" s="16" t="s">
        <v>594</v>
      </c>
      <c r="B905" s="75" t="s">
        <v>67</v>
      </c>
      <c r="C905" s="90" t="s">
        <v>255</v>
      </c>
      <c r="D905" s="59"/>
      <c r="E905" s="40">
        <f>E906</f>
        <v>185912.5</v>
      </c>
      <c r="F905" s="127"/>
    </row>
    <row r="906" spans="1:6" ht="15.75" x14ac:dyDescent="0.25">
      <c r="A906" s="16" t="s">
        <v>25</v>
      </c>
      <c r="B906" s="163" t="s">
        <v>67</v>
      </c>
      <c r="C906" s="159" t="s">
        <v>255</v>
      </c>
      <c r="D906" s="164">
        <v>800</v>
      </c>
      <c r="E906" s="79">
        <f>184251+1661.5</f>
        <v>185912.5</v>
      </c>
    </row>
    <row r="907" spans="1:6" x14ac:dyDescent="0.25">
      <c r="A907" s="43"/>
      <c r="B907" s="139"/>
      <c r="C907" s="28"/>
      <c r="D907" s="28"/>
      <c r="E907" s="166"/>
    </row>
    <row r="908" spans="1:6" ht="15.75" x14ac:dyDescent="0.25">
      <c r="A908" s="28"/>
      <c r="B908" s="139"/>
      <c r="C908" s="28"/>
      <c r="D908" s="28"/>
      <c r="E908" s="145"/>
    </row>
    <row r="909" spans="1:6" x14ac:dyDescent="0.25">
      <c r="A909" s="28"/>
      <c r="B909" s="139"/>
      <c r="C909" s="28"/>
      <c r="D909" s="28"/>
      <c r="E909" s="146"/>
    </row>
    <row r="910" spans="1:6" ht="15.75" x14ac:dyDescent="0.25">
      <c r="A910" s="28"/>
      <c r="B910" s="139"/>
      <c r="C910" s="28"/>
      <c r="D910" s="28"/>
      <c r="E910" s="145"/>
    </row>
    <row r="911" spans="1:6" ht="15.75" x14ac:dyDescent="0.25">
      <c r="A911" s="28"/>
      <c r="B911" s="139"/>
      <c r="C911" s="28"/>
      <c r="D911" s="28"/>
      <c r="E911" s="145"/>
    </row>
    <row r="912" spans="1:6" ht="15.75" x14ac:dyDescent="0.25">
      <c r="A912" s="28"/>
      <c r="B912" s="139"/>
      <c r="C912" s="28"/>
      <c r="D912" s="28"/>
      <c r="E912" s="145"/>
    </row>
    <row r="913" spans="1:5" ht="15.75" x14ac:dyDescent="0.25">
      <c r="A913" s="28"/>
      <c r="B913" s="139"/>
      <c r="C913" s="28"/>
      <c r="D913" s="28"/>
      <c r="E913" s="145"/>
    </row>
    <row r="914" spans="1:5" ht="15.75" x14ac:dyDescent="0.25">
      <c r="A914" s="28"/>
      <c r="B914" s="139"/>
      <c r="C914" s="28"/>
      <c r="D914" s="28"/>
      <c r="E914" s="145"/>
    </row>
    <row r="915" spans="1:5" ht="15.75" x14ac:dyDescent="0.25">
      <c r="A915" s="28"/>
      <c r="B915" s="139"/>
      <c r="C915" s="28"/>
      <c r="D915" s="28"/>
      <c r="E915" s="145"/>
    </row>
    <row r="916" spans="1:5" ht="15.75" x14ac:dyDescent="0.25">
      <c r="A916" s="28"/>
      <c r="B916" s="139"/>
      <c r="C916" s="28"/>
      <c r="D916" s="28"/>
      <c r="E916" s="145"/>
    </row>
    <row r="917" spans="1:5" ht="15.75" x14ac:dyDescent="0.25">
      <c r="A917" s="28"/>
      <c r="B917" s="139"/>
      <c r="C917" s="28"/>
      <c r="D917" s="28"/>
      <c r="E917" s="145"/>
    </row>
    <row r="918" spans="1:5" ht="15.75" x14ac:dyDescent="0.25">
      <c r="A918" s="28"/>
      <c r="B918" s="139"/>
      <c r="C918" s="28"/>
      <c r="D918" s="28"/>
      <c r="E918" s="145"/>
    </row>
    <row r="919" spans="1:5" ht="15.75" x14ac:dyDescent="0.25">
      <c r="A919" s="28"/>
      <c r="B919" s="139"/>
      <c r="C919" s="28"/>
      <c r="D919" s="28"/>
      <c r="E919" s="145"/>
    </row>
    <row r="920" spans="1:5" ht="15.75" x14ac:dyDescent="0.25">
      <c r="A920" s="28"/>
      <c r="B920" s="139"/>
      <c r="C920" s="28"/>
      <c r="D920" s="28"/>
      <c r="E920" s="145"/>
    </row>
    <row r="921" spans="1:5" ht="15.75" x14ac:dyDescent="0.25">
      <c r="A921" s="28"/>
      <c r="B921" s="139"/>
      <c r="C921" s="28"/>
      <c r="D921" s="28"/>
      <c r="E921" s="145"/>
    </row>
    <row r="922" spans="1:5" ht="15.75" x14ac:dyDescent="0.25">
      <c r="A922" s="28"/>
      <c r="B922" s="139"/>
      <c r="C922" s="28"/>
      <c r="D922" s="28"/>
      <c r="E922" s="145"/>
    </row>
    <row r="923" spans="1:5" ht="15.75" x14ac:dyDescent="0.25">
      <c r="A923" s="28"/>
      <c r="B923" s="139"/>
      <c r="C923" s="28"/>
      <c r="D923" s="28"/>
      <c r="E923" s="145"/>
    </row>
    <row r="924" spans="1:5" ht="15.75" x14ac:dyDescent="0.25">
      <c r="A924" s="28"/>
      <c r="B924" s="139"/>
      <c r="C924" s="28"/>
      <c r="D924" s="28"/>
      <c r="E924" s="145"/>
    </row>
    <row r="925" spans="1:5" ht="15.75" x14ac:dyDescent="0.25">
      <c r="A925" s="28"/>
      <c r="B925" s="139"/>
      <c r="C925" s="28"/>
      <c r="D925" s="28"/>
      <c r="E925" s="145"/>
    </row>
    <row r="926" spans="1:5" ht="15.75" x14ac:dyDescent="0.25">
      <c r="A926" s="28"/>
      <c r="B926" s="139"/>
      <c r="C926" s="28"/>
      <c r="D926" s="28"/>
      <c r="E926" s="145"/>
    </row>
    <row r="927" spans="1:5" ht="15.75" x14ac:dyDescent="0.25">
      <c r="A927" s="28"/>
      <c r="B927" s="139"/>
      <c r="C927" s="28"/>
      <c r="D927" s="28"/>
      <c r="E927" s="145"/>
    </row>
    <row r="928" spans="1:5" ht="15.75" x14ac:dyDescent="0.25">
      <c r="A928" s="28"/>
      <c r="B928" s="139"/>
      <c r="C928" s="28"/>
      <c r="D928" s="28"/>
      <c r="E928" s="145"/>
    </row>
    <row r="929" spans="1:5" ht="15.75" x14ac:dyDescent="0.25">
      <c r="A929" s="28"/>
      <c r="B929" s="139"/>
      <c r="C929" s="28"/>
      <c r="D929" s="28"/>
      <c r="E929" s="145"/>
    </row>
    <row r="930" spans="1:5" ht="15.75" x14ac:dyDescent="0.25">
      <c r="A930" s="28"/>
      <c r="B930" s="139"/>
      <c r="C930" s="28"/>
      <c r="D930" s="28"/>
      <c r="E930" s="145"/>
    </row>
    <row r="931" spans="1:5" ht="15.75" x14ac:dyDescent="0.25">
      <c r="A931" s="28"/>
      <c r="B931" s="139"/>
      <c r="C931" s="28"/>
      <c r="D931" s="28"/>
      <c r="E931" s="145"/>
    </row>
    <row r="932" spans="1:5" ht="15.75" x14ac:dyDescent="0.25">
      <c r="A932" s="28"/>
      <c r="B932" s="139"/>
      <c r="C932" s="28"/>
      <c r="D932" s="28"/>
      <c r="E932" s="145"/>
    </row>
    <row r="933" spans="1:5" ht="15.75" x14ac:dyDescent="0.25">
      <c r="A933" s="28"/>
      <c r="B933" s="139"/>
      <c r="C933" s="28"/>
      <c r="D933" s="28"/>
      <c r="E933" s="145"/>
    </row>
    <row r="934" spans="1:5" ht="15.75" x14ac:dyDescent="0.25">
      <c r="A934" s="28"/>
      <c r="B934" s="139"/>
      <c r="C934" s="28"/>
      <c r="D934" s="28"/>
      <c r="E934" s="145"/>
    </row>
    <row r="935" spans="1:5" ht="15.75" x14ac:dyDescent="0.25">
      <c r="A935" s="28"/>
      <c r="B935" s="139"/>
      <c r="C935" s="28"/>
      <c r="D935" s="28"/>
      <c r="E935" s="145"/>
    </row>
    <row r="936" spans="1:5" ht="15.75" x14ac:dyDescent="0.25">
      <c r="A936" s="28"/>
      <c r="B936" s="139"/>
      <c r="C936" s="28"/>
      <c r="D936" s="28"/>
      <c r="E936" s="145"/>
    </row>
    <row r="937" spans="1:5" ht="15.75" x14ac:dyDescent="0.25">
      <c r="A937" s="28"/>
      <c r="B937" s="139"/>
      <c r="C937" s="28"/>
      <c r="D937" s="28"/>
      <c r="E937" s="145"/>
    </row>
    <row r="938" spans="1:5" ht="15.75" x14ac:dyDescent="0.25">
      <c r="A938" s="28"/>
      <c r="B938" s="139"/>
      <c r="C938" s="28"/>
      <c r="D938" s="28"/>
      <c r="E938" s="145"/>
    </row>
    <row r="939" spans="1:5" ht="15.75" x14ac:dyDescent="0.25">
      <c r="A939" s="28"/>
      <c r="B939" s="139"/>
      <c r="C939" s="28"/>
      <c r="D939" s="28"/>
      <c r="E939" s="145"/>
    </row>
    <row r="940" spans="1:5" ht="15.75" x14ac:dyDescent="0.25">
      <c r="A940" s="28"/>
      <c r="B940" s="139"/>
      <c r="C940" s="28"/>
      <c r="D940" s="28"/>
      <c r="E940" s="145"/>
    </row>
    <row r="941" spans="1:5" ht="15.75" x14ac:dyDescent="0.25">
      <c r="A941" s="28"/>
      <c r="B941" s="139"/>
      <c r="C941" s="28"/>
      <c r="D941" s="28"/>
      <c r="E941" s="145"/>
    </row>
    <row r="942" spans="1:5" ht="15.75" x14ac:dyDescent="0.25">
      <c r="A942" s="28"/>
      <c r="B942" s="139"/>
      <c r="C942" s="28"/>
      <c r="D942" s="28"/>
      <c r="E942" s="145"/>
    </row>
    <row r="943" spans="1:5" ht="15.75" x14ac:dyDescent="0.25">
      <c r="A943" s="28"/>
      <c r="B943" s="139"/>
      <c r="C943" s="28"/>
      <c r="D943" s="28"/>
      <c r="E943" s="145"/>
    </row>
    <row r="944" spans="1:5" ht="15.75" x14ac:dyDescent="0.25">
      <c r="A944" s="28"/>
      <c r="B944" s="139"/>
      <c r="C944" s="28"/>
      <c r="D944" s="28"/>
      <c r="E944" s="145"/>
    </row>
    <row r="945" spans="1:5" ht="15.75" x14ac:dyDescent="0.25">
      <c r="A945" s="28"/>
      <c r="B945" s="139"/>
      <c r="C945" s="28"/>
      <c r="D945" s="28"/>
      <c r="E945" s="145"/>
    </row>
    <row r="946" spans="1:5" ht="15.75" x14ac:dyDescent="0.25">
      <c r="A946" s="28"/>
      <c r="B946" s="139"/>
      <c r="C946" s="28"/>
      <c r="D946" s="28"/>
      <c r="E946" s="145"/>
    </row>
    <row r="947" spans="1:5" ht="15.75" x14ac:dyDescent="0.25">
      <c r="A947" s="28"/>
      <c r="B947" s="139"/>
      <c r="C947" s="28"/>
      <c r="D947" s="28"/>
      <c r="E947" s="145"/>
    </row>
    <row r="948" spans="1:5" ht="15.75" x14ac:dyDescent="0.25">
      <c r="A948" s="28"/>
      <c r="B948" s="139"/>
      <c r="C948" s="28"/>
      <c r="D948" s="28"/>
      <c r="E948" s="145"/>
    </row>
    <row r="949" spans="1:5" ht="15.75" x14ac:dyDescent="0.25">
      <c r="A949" s="28"/>
      <c r="B949" s="139"/>
      <c r="C949" s="28"/>
      <c r="D949" s="28"/>
      <c r="E949" s="145"/>
    </row>
    <row r="950" spans="1:5" ht="15.75" x14ac:dyDescent="0.25">
      <c r="A950" s="28"/>
      <c r="B950" s="139"/>
      <c r="C950" s="28"/>
      <c r="D950" s="28"/>
      <c r="E950" s="145"/>
    </row>
    <row r="951" spans="1:5" ht="15.75" x14ac:dyDescent="0.25">
      <c r="A951" s="28"/>
      <c r="B951" s="139"/>
      <c r="C951" s="28"/>
      <c r="D951" s="28"/>
      <c r="E951" s="145"/>
    </row>
    <row r="952" spans="1:5" ht="15.75" x14ac:dyDescent="0.25">
      <c r="A952" s="28"/>
      <c r="B952" s="139"/>
      <c r="C952" s="28"/>
      <c r="D952" s="28"/>
      <c r="E952" s="145"/>
    </row>
    <row r="953" spans="1:5" ht="15.75" x14ac:dyDescent="0.25">
      <c r="A953" s="28"/>
      <c r="B953" s="139"/>
      <c r="C953" s="28"/>
      <c r="D953" s="28"/>
      <c r="E953" s="145"/>
    </row>
    <row r="954" spans="1:5" ht="15.75" x14ac:dyDescent="0.25">
      <c r="A954" s="28"/>
      <c r="B954" s="139"/>
      <c r="C954" s="28"/>
      <c r="D954" s="28"/>
      <c r="E954" s="145"/>
    </row>
    <row r="955" spans="1:5" ht="15.75" x14ac:dyDescent="0.25">
      <c r="A955" s="28"/>
      <c r="B955" s="139"/>
      <c r="C955" s="28"/>
      <c r="D955" s="28"/>
      <c r="E955" s="145"/>
    </row>
    <row r="956" spans="1:5" ht="15.75" x14ac:dyDescent="0.25">
      <c r="A956" s="28"/>
      <c r="B956" s="139"/>
      <c r="C956" s="28"/>
      <c r="D956" s="28"/>
      <c r="E956" s="145"/>
    </row>
    <row r="957" spans="1:5" ht="15.75" x14ac:dyDescent="0.25">
      <c r="A957" s="28"/>
      <c r="B957" s="139"/>
      <c r="C957" s="28"/>
      <c r="D957" s="28"/>
      <c r="E957" s="145"/>
    </row>
    <row r="958" spans="1:5" ht="15.75" x14ac:dyDescent="0.25">
      <c r="A958" s="28"/>
      <c r="B958" s="139"/>
      <c r="C958" s="28"/>
      <c r="D958" s="28"/>
      <c r="E958" s="145"/>
    </row>
    <row r="959" spans="1:5" ht="15.75" x14ac:dyDescent="0.25">
      <c r="A959" s="28"/>
      <c r="B959" s="139"/>
      <c r="C959" s="28"/>
      <c r="D959" s="28"/>
      <c r="E959" s="145"/>
    </row>
    <row r="960" spans="1:5" ht="15.75" x14ac:dyDescent="0.25">
      <c r="A960" s="28"/>
      <c r="B960" s="139"/>
      <c r="C960" s="28"/>
      <c r="D960" s="28"/>
      <c r="E960" s="145"/>
    </row>
    <row r="961" spans="1:5" ht="15.75" x14ac:dyDescent="0.25">
      <c r="A961" s="28"/>
      <c r="B961" s="139"/>
      <c r="C961" s="28"/>
      <c r="D961" s="28"/>
      <c r="E961" s="145"/>
    </row>
    <row r="962" spans="1:5" ht="15.75" x14ac:dyDescent="0.25">
      <c r="A962" s="28"/>
      <c r="B962" s="139"/>
      <c r="C962" s="28"/>
      <c r="D962" s="28"/>
      <c r="E962" s="145"/>
    </row>
    <row r="963" spans="1:5" ht="15.75" x14ac:dyDescent="0.25">
      <c r="A963" s="28"/>
      <c r="B963" s="139"/>
      <c r="C963" s="28"/>
      <c r="D963" s="28"/>
      <c r="E963" s="145"/>
    </row>
    <row r="964" spans="1:5" ht="15.75" x14ac:dyDescent="0.25">
      <c r="A964" s="28"/>
      <c r="B964" s="139"/>
      <c r="C964" s="28"/>
      <c r="D964" s="28"/>
      <c r="E964" s="145"/>
    </row>
    <row r="965" spans="1:5" ht="15.75" x14ac:dyDescent="0.25">
      <c r="A965" s="28"/>
      <c r="B965" s="139"/>
      <c r="C965" s="28"/>
      <c r="D965" s="28"/>
      <c r="E965" s="145"/>
    </row>
    <row r="966" spans="1:5" ht="15.75" x14ac:dyDescent="0.25">
      <c r="A966" s="28"/>
      <c r="B966" s="139"/>
      <c r="C966" s="28"/>
      <c r="D966" s="28"/>
      <c r="E966" s="145"/>
    </row>
    <row r="967" spans="1:5" ht="15.75" x14ac:dyDescent="0.25">
      <c r="A967" s="28"/>
      <c r="B967" s="139"/>
      <c r="C967" s="28"/>
      <c r="D967" s="28"/>
      <c r="E967" s="145"/>
    </row>
    <row r="968" spans="1:5" ht="15.75" x14ac:dyDescent="0.25">
      <c r="A968" s="28"/>
      <c r="B968" s="139"/>
      <c r="C968" s="28"/>
      <c r="D968" s="28"/>
      <c r="E968" s="145"/>
    </row>
    <row r="969" spans="1:5" ht="15.75" x14ac:dyDescent="0.25">
      <c r="A969" s="28"/>
      <c r="B969" s="139"/>
      <c r="C969" s="28"/>
      <c r="D969" s="28"/>
      <c r="E969" s="145"/>
    </row>
    <row r="970" spans="1:5" ht="15.75" x14ac:dyDescent="0.25">
      <c r="A970" s="28"/>
      <c r="B970" s="139"/>
      <c r="C970" s="28"/>
      <c r="D970" s="28"/>
      <c r="E970" s="145"/>
    </row>
    <row r="971" spans="1:5" ht="15.75" x14ac:dyDescent="0.25">
      <c r="A971" s="28"/>
      <c r="B971" s="139"/>
      <c r="C971" s="28"/>
      <c r="D971" s="28"/>
      <c r="E971" s="145"/>
    </row>
    <row r="972" spans="1:5" ht="15.75" x14ac:dyDescent="0.25">
      <c r="A972" s="28"/>
      <c r="B972" s="139"/>
      <c r="C972" s="28"/>
      <c r="D972" s="28"/>
      <c r="E972" s="145"/>
    </row>
    <row r="973" spans="1:5" ht="15.75" x14ac:dyDescent="0.25">
      <c r="A973" s="28"/>
      <c r="B973" s="139"/>
      <c r="C973" s="28"/>
      <c r="D973" s="28"/>
      <c r="E973" s="145"/>
    </row>
    <row r="974" spans="1:5" ht="15.75" x14ac:dyDescent="0.25">
      <c r="A974" s="28"/>
      <c r="B974" s="139"/>
      <c r="C974" s="28"/>
      <c r="D974" s="28"/>
      <c r="E974" s="145"/>
    </row>
    <row r="975" spans="1:5" ht="15.75" x14ac:dyDescent="0.25">
      <c r="A975" s="28"/>
      <c r="B975" s="139"/>
      <c r="C975" s="28"/>
      <c r="D975" s="28"/>
      <c r="E975" s="145"/>
    </row>
    <row r="976" spans="1:5" ht="15.75" x14ac:dyDescent="0.25">
      <c r="A976" s="28"/>
      <c r="B976" s="139"/>
      <c r="C976" s="28"/>
      <c r="D976" s="28"/>
      <c r="E976" s="145"/>
    </row>
    <row r="977" spans="1:5" ht="15.75" x14ac:dyDescent="0.25">
      <c r="A977" s="28"/>
      <c r="B977" s="139"/>
      <c r="C977" s="28"/>
      <c r="D977" s="28"/>
      <c r="E977" s="145"/>
    </row>
    <row r="978" spans="1:5" ht="15.75" x14ac:dyDescent="0.25">
      <c r="A978" s="28"/>
      <c r="B978" s="139"/>
      <c r="C978" s="28"/>
      <c r="D978" s="28"/>
      <c r="E978" s="145"/>
    </row>
    <row r="979" spans="1:5" ht="15.75" x14ac:dyDescent="0.25">
      <c r="A979" s="28"/>
      <c r="B979" s="139"/>
      <c r="C979" s="28"/>
      <c r="D979" s="28"/>
      <c r="E979" s="145"/>
    </row>
    <row r="980" spans="1:5" ht="15.75" x14ac:dyDescent="0.25">
      <c r="A980" s="28"/>
      <c r="B980" s="139"/>
      <c r="C980" s="28"/>
      <c r="D980" s="28"/>
      <c r="E980" s="145"/>
    </row>
    <row r="981" spans="1:5" ht="15.75" x14ac:dyDescent="0.25">
      <c r="A981" s="28"/>
      <c r="B981" s="139"/>
      <c r="C981" s="28"/>
      <c r="D981" s="28"/>
      <c r="E981" s="145"/>
    </row>
    <row r="982" spans="1:5" ht="15.75" x14ac:dyDescent="0.25">
      <c r="A982" s="28"/>
      <c r="B982" s="139"/>
      <c r="C982" s="28"/>
      <c r="D982" s="28"/>
      <c r="E982" s="145"/>
    </row>
    <row r="983" spans="1:5" ht="15.75" x14ac:dyDescent="0.25">
      <c r="A983" s="28"/>
      <c r="B983" s="139"/>
      <c r="C983" s="28"/>
      <c r="D983" s="28"/>
      <c r="E983" s="145"/>
    </row>
    <row r="984" spans="1:5" ht="15.75" x14ac:dyDescent="0.25">
      <c r="A984" s="28"/>
      <c r="B984" s="139"/>
      <c r="C984" s="28"/>
      <c r="D984" s="28"/>
      <c r="E984" s="145"/>
    </row>
    <row r="985" spans="1:5" ht="15.75" x14ac:dyDescent="0.25">
      <c r="A985" s="28"/>
      <c r="B985" s="139"/>
      <c r="C985" s="28"/>
      <c r="D985" s="28"/>
      <c r="E985" s="145"/>
    </row>
    <row r="986" spans="1:5" ht="15.75" x14ac:dyDescent="0.25">
      <c r="A986" s="28"/>
      <c r="B986" s="139"/>
      <c r="C986" s="28"/>
      <c r="D986" s="28"/>
      <c r="E986" s="145"/>
    </row>
    <row r="987" spans="1:5" ht="15.75" x14ac:dyDescent="0.25">
      <c r="A987" s="28"/>
      <c r="B987" s="139"/>
      <c r="C987" s="28"/>
      <c r="D987" s="28"/>
      <c r="E987" s="145"/>
    </row>
    <row r="988" spans="1:5" ht="15.75" x14ac:dyDescent="0.25">
      <c r="A988" s="28"/>
      <c r="B988" s="139"/>
      <c r="C988" s="28"/>
      <c r="D988" s="28"/>
      <c r="E988" s="145"/>
    </row>
    <row r="989" spans="1:5" ht="15.75" x14ac:dyDescent="0.25">
      <c r="A989" s="28"/>
      <c r="B989" s="139"/>
      <c r="C989" s="28"/>
      <c r="D989" s="28"/>
      <c r="E989" s="145"/>
    </row>
    <row r="990" spans="1:5" ht="15.75" x14ac:dyDescent="0.25">
      <c r="A990" s="28"/>
      <c r="B990" s="139"/>
      <c r="C990" s="28"/>
      <c r="D990" s="28"/>
      <c r="E990" s="145"/>
    </row>
    <row r="991" spans="1:5" ht="15.75" x14ac:dyDescent="0.25">
      <c r="A991" s="28"/>
      <c r="B991" s="139"/>
      <c r="C991" s="28"/>
      <c r="D991" s="28"/>
      <c r="E991" s="145"/>
    </row>
    <row r="992" spans="1:5" ht="15.75" x14ac:dyDescent="0.25">
      <c r="A992" s="28"/>
      <c r="B992" s="139"/>
      <c r="C992" s="28"/>
      <c r="D992" s="28"/>
      <c r="E992" s="145"/>
    </row>
    <row r="993" spans="1:5" ht="15.75" x14ac:dyDescent="0.25">
      <c r="A993" s="28"/>
      <c r="B993" s="139"/>
      <c r="C993" s="28"/>
      <c r="D993" s="28"/>
      <c r="E993" s="145"/>
    </row>
    <row r="994" spans="1:5" ht="15.75" x14ac:dyDescent="0.25">
      <c r="A994" s="28"/>
      <c r="B994" s="139"/>
      <c r="C994" s="28"/>
      <c r="D994" s="28"/>
      <c r="E994" s="145"/>
    </row>
    <row r="995" spans="1:5" ht="15.75" x14ac:dyDescent="0.25">
      <c r="A995" s="28"/>
      <c r="B995" s="139"/>
      <c r="C995" s="28"/>
      <c r="D995" s="28"/>
      <c r="E995" s="145"/>
    </row>
    <row r="996" spans="1:5" ht="15.75" x14ac:dyDescent="0.25">
      <c r="A996" s="28"/>
      <c r="B996" s="139"/>
      <c r="C996" s="28"/>
      <c r="D996" s="28"/>
      <c r="E996" s="145"/>
    </row>
    <row r="997" spans="1:5" ht="15.75" x14ac:dyDescent="0.25">
      <c r="A997" s="28"/>
      <c r="B997" s="139"/>
      <c r="C997" s="28"/>
      <c r="D997" s="28"/>
      <c r="E997" s="145"/>
    </row>
    <row r="998" spans="1:5" ht="15.75" x14ac:dyDescent="0.25">
      <c r="A998" s="28"/>
      <c r="B998" s="139"/>
      <c r="C998" s="28"/>
      <c r="D998" s="28"/>
      <c r="E998" s="145"/>
    </row>
    <row r="999" spans="1:5" ht="15.75" x14ac:dyDescent="0.25">
      <c r="A999" s="28"/>
      <c r="B999" s="139"/>
      <c r="C999" s="28"/>
      <c r="D999" s="28"/>
      <c r="E999" s="145"/>
    </row>
    <row r="1000" spans="1:5" ht="15.75" x14ac:dyDescent="0.25">
      <c r="A1000" s="28"/>
      <c r="B1000" s="139"/>
      <c r="C1000" s="28"/>
      <c r="D1000" s="28"/>
      <c r="E1000" s="145"/>
    </row>
    <row r="1001" spans="1:5" ht="15.75" x14ac:dyDescent="0.25">
      <c r="A1001" s="28"/>
      <c r="B1001" s="139"/>
      <c r="C1001" s="28"/>
      <c r="D1001" s="28"/>
      <c r="E1001" s="145"/>
    </row>
    <row r="1002" spans="1:5" ht="15.75" x14ac:dyDescent="0.25">
      <c r="A1002" s="28"/>
      <c r="B1002" s="139"/>
      <c r="C1002" s="28"/>
      <c r="D1002" s="28"/>
      <c r="E1002" s="145"/>
    </row>
    <row r="1003" spans="1:5" ht="15.75" x14ac:dyDescent="0.25">
      <c r="A1003" s="28"/>
      <c r="B1003" s="139"/>
      <c r="C1003" s="28"/>
      <c r="D1003" s="28"/>
      <c r="E1003" s="145"/>
    </row>
    <row r="1004" spans="1:5" ht="15.75" x14ac:dyDescent="0.25">
      <c r="A1004" s="28"/>
      <c r="B1004" s="139"/>
      <c r="C1004" s="28"/>
      <c r="D1004" s="28"/>
      <c r="E1004" s="145"/>
    </row>
    <row r="1005" spans="1:5" ht="15.75" x14ac:dyDescent="0.25">
      <c r="A1005" s="28"/>
      <c r="B1005" s="139"/>
      <c r="C1005" s="28"/>
      <c r="D1005" s="28"/>
      <c r="E1005" s="145"/>
    </row>
    <row r="1006" spans="1:5" ht="15.75" x14ac:dyDescent="0.25">
      <c r="A1006" s="28"/>
      <c r="B1006" s="139"/>
      <c r="C1006" s="28"/>
      <c r="D1006" s="28"/>
      <c r="E1006" s="145"/>
    </row>
    <row r="1007" spans="1:5" ht="15.75" x14ac:dyDescent="0.25">
      <c r="A1007" s="28"/>
      <c r="B1007" s="139"/>
      <c r="C1007" s="28"/>
      <c r="D1007" s="28"/>
      <c r="E1007" s="145"/>
    </row>
    <row r="1008" spans="1:5" ht="15.75" x14ac:dyDescent="0.25">
      <c r="A1008" s="28"/>
      <c r="B1008" s="139"/>
      <c r="C1008" s="28"/>
      <c r="D1008" s="28"/>
      <c r="E1008" s="145"/>
    </row>
    <row r="1009" spans="1:5" ht="15.75" x14ac:dyDescent="0.25">
      <c r="A1009" s="28"/>
      <c r="B1009" s="139"/>
      <c r="C1009" s="28"/>
      <c r="D1009" s="28"/>
      <c r="E1009" s="145"/>
    </row>
    <row r="1010" spans="1:5" ht="15.75" x14ac:dyDescent="0.25">
      <c r="A1010" s="28"/>
      <c r="B1010" s="139"/>
      <c r="C1010" s="28"/>
      <c r="D1010" s="28"/>
      <c r="E1010" s="145"/>
    </row>
    <row r="1011" spans="1:5" ht="15.75" x14ac:dyDescent="0.25">
      <c r="A1011" s="28"/>
      <c r="B1011" s="139"/>
      <c r="C1011" s="28"/>
      <c r="D1011" s="28"/>
      <c r="E1011" s="145"/>
    </row>
    <row r="1012" spans="1:5" ht="15.75" x14ac:dyDescent="0.25">
      <c r="A1012" s="28"/>
      <c r="B1012" s="139"/>
      <c r="C1012" s="28"/>
      <c r="D1012" s="28"/>
      <c r="E1012" s="145"/>
    </row>
    <row r="1013" spans="1:5" ht="15.75" x14ac:dyDescent="0.25">
      <c r="A1013" s="28"/>
      <c r="B1013" s="139"/>
      <c r="C1013" s="28"/>
      <c r="D1013" s="28"/>
      <c r="E1013" s="145"/>
    </row>
    <row r="1014" spans="1:5" ht="15.75" x14ac:dyDescent="0.25">
      <c r="A1014" s="28"/>
      <c r="B1014" s="139"/>
      <c r="C1014" s="28"/>
      <c r="D1014" s="28"/>
      <c r="E1014" s="145"/>
    </row>
    <row r="1015" spans="1:5" ht="15.75" x14ac:dyDescent="0.25">
      <c r="A1015" s="28"/>
      <c r="B1015" s="139"/>
      <c r="C1015" s="28"/>
      <c r="D1015" s="28"/>
      <c r="E1015" s="145"/>
    </row>
    <row r="1016" spans="1:5" ht="15.75" x14ac:dyDescent="0.25">
      <c r="A1016" s="28"/>
      <c r="B1016" s="139"/>
      <c r="C1016" s="28"/>
      <c r="D1016" s="28"/>
      <c r="E1016" s="145"/>
    </row>
    <row r="1017" spans="1:5" ht="15.75" x14ac:dyDescent="0.25">
      <c r="A1017" s="28"/>
      <c r="B1017" s="139"/>
      <c r="C1017" s="28"/>
      <c r="D1017" s="28"/>
      <c r="E1017" s="145"/>
    </row>
    <row r="1018" spans="1:5" ht="15.75" x14ac:dyDescent="0.25">
      <c r="A1018" s="28"/>
      <c r="B1018" s="139"/>
      <c r="C1018" s="28"/>
      <c r="D1018" s="28"/>
      <c r="E1018" s="145"/>
    </row>
    <row r="1019" spans="1:5" ht="15.75" x14ac:dyDescent="0.25">
      <c r="A1019" s="28"/>
      <c r="B1019" s="139"/>
      <c r="C1019" s="28"/>
      <c r="D1019" s="28"/>
      <c r="E1019" s="145"/>
    </row>
    <row r="1020" spans="1:5" ht="15.75" x14ac:dyDescent="0.25">
      <c r="A1020" s="28"/>
      <c r="B1020" s="139"/>
      <c r="C1020" s="28"/>
      <c r="D1020" s="28"/>
      <c r="E1020" s="145"/>
    </row>
    <row r="1021" spans="1:5" ht="15.75" x14ac:dyDescent="0.25">
      <c r="A1021" s="28"/>
      <c r="B1021" s="139"/>
      <c r="C1021" s="28"/>
      <c r="D1021" s="28"/>
      <c r="E1021" s="145"/>
    </row>
    <row r="1022" spans="1:5" ht="15.75" x14ac:dyDescent="0.25">
      <c r="A1022" s="28"/>
      <c r="B1022" s="139"/>
      <c r="C1022" s="28"/>
      <c r="D1022" s="28"/>
      <c r="E1022" s="145"/>
    </row>
    <row r="1023" spans="1:5" ht="15.75" x14ac:dyDescent="0.25">
      <c r="A1023" s="28"/>
      <c r="B1023" s="139"/>
      <c r="C1023" s="28"/>
      <c r="D1023" s="28"/>
      <c r="E1023" s="145"/>
    </row>
    <row r="1024" spans="1:5" ht="15.75" x14ac:dyDescent="0.25">
      <c r="A1024" s="28"/>
      <c r="B1024" s="139"/>
      <c r="C1024" s="28"/>
      <c r="D1024" s="28"/>
      <c r="E1024" s="145"/>
    </row>
    <row r="1025" spans="1:5" ht="15.75" x14ac:dyDescent="0.25">
      <c r="A1025" s="28"/>
      <c r="B1025" s="139"/>
      <c r="C1025" s="28"/>
      <c r="D1025" s="28"/>
      <c r="E1025" s="145"/>
    </row>
    <row r="1026" spans="1:5" ht="15.75" x14ac:dyDescent="0.25">
      <c r="A1026" s="28"/>
      <c r="B1026" s="139"/>
      <c r="C1026" s="28"/>
      <c r="D1026" s="28"/>
      <c r="E1026" s="145"/>
    </row>
    <row r="1027" spans="1:5" ht="15.75" x14ac:dyDescent="0.25">
      <c r="A1027" s="28"/>
      <c r="B1027" s="139"/>
      <c r="C1027" s="28"/>
      <c r="D1027" s="28"/>
      <c r="E1027" s="145"/>
    </row>
    <row r="1028" spans="1:5" ht="15.75" x14ac:dyDescent="0.25">
      <c r="A1028" s="28"/>
      <c r="B1028" s="139"/>
      <c r="C1028" s="28"/>
      <c r="D1028" s="28"/>
      <c r="E1028" s="145"/>
    </row>
    <row r="1029" spans="1:5" ht="15.75" x14ac:dyDescent="0.25">
      <c r="A1029" s="28"/>
      <c r="B1029" s="139"/>
      <c r="C1029" s="28"/>
      <c r="D1029" s="28"/>
      <c r="E1029" s="145"/>
    </row>
    <row r="1030" spans="1:5" ht="15.75" x14ac:dyDescent="0.25">
      <c r="A1030" s="28"/>
      <c r="B1030" s="139"/>
      <c r="C1030" s="28"/>
      <c r="D1030" s="28"/>
      <c r="E1030" s="145"/>
    </row>
    <row r="1031" spans="1:5" ht="15.75" x14ac:dyDescent="0.25">
      <c r="A1031" s="28"/>
      <c r="B1031" s="139"/>
      <c r="C1031" s="28"/>
      <c r="D1031" s="28"/>
      <c r="E1031" s="145"/>
    </row>
    <row r="1032" spans="1:5" ht="15.75" x14ac:dyDescent="0.25">
      <c r="A1032" s="28"/>
      <c r="B1032" s="139"/>
      <c r="C1032" s="28"/>
      <c r="D1032" s="28"/>
      <c r="E1032" s="145"/>
    </row>
    <row r="1033" spans="1:5" ht="15.75" x14ac:dyDescent="0.25">
      <c r="A1033" s="28"/>
      <c r="B1033" s="139"/>
      <c r="C1033" s="28"/>
      <c r="D1033" s="28"/>
      <c r="E1033" s="145"/>
    </row>
    <row r="1034" spans="1:5" ht="15.75" x14ac:dyDescent="0.25">
      <c r="A1034" s="28"/>
      <c r="B1034" s="139"/>
      <c r="C1034" s="28"/>
      <c r="D1034" s="28"/>
      <c r="E1034" s="145"/>
    </row>
    <row r="1035" spans="1:5" ht="15.75" x14ac:dyDescent="0.25">
      <c r="A1035" s="28"/>
      <c r="B1035" s="139"/>
      <c r="C1035" s="28"/>
      <c r="D1035" s="28"/>
      <c r="E1035" s="145"/>
    </row>
    <row r="1036" spans="1:5" ht="15.75" x14ac:dyDescent="0.25">
      <c r="A1036" s="28"/>
      <c r="B1036" s="139"/>
      <c r="C1036" s="28"/>
      <c r="D1036" s="28"/>
      <c r="E1036" s="145"/>
    </row>
    <row r="1037" spans="1:5" ht="15.75" x14ac:dyDescent="0.25">
      <c r="A1037" s="28"/>
      <c r="B1037" s="139"/>
      <c r="C1037" s="28"/>
      <c r="D1037" s="28"/>
      <c r="E1037" s="145"/>
    </row>
    <row r="1038" spans="1:5" ht="15.75" x14ac:dyDescent="0.25">
      <c r="A1038" s="28"/>
      <c r="B1038" s="139"/>
      <c r="C1038" s="28"/>
      <c r="D1038" s="28"/>
      <c r="E1038" s="145"/>
    </row>
    <row r="1039" spans="1:5" ht="15.75" x14ac:dyDescent="0.25">
      <c r="A1039" s="28"/>
      <c r="B1039" s="139"/>
      <c r="C1039" s="28"/>
      <c r="D1039" s="28"/>
      <c r="E1039" s="145"/>
    </row>
    <row r="1040" spans="1:5" ht="15.75" x14ac:dyDescent="0.25">
      <c r="A1040" s="28"/>
      <c r="B1040" s="139"/>
      <c r="C1040" s="28"/>
      <c r="D1040" s="28"/>
      <c r="E1040" s="145"/>
    </row>
    <row r="1041" spans="1:5" ht="15.75" x14ac:dyDescent="0.25">
      <c r="A1041" s="28"/>
      <c r="B1041" s="139"/>
      <c r="C1041" s="28"/>
      <c r="D1041" s="28"/>
      <c r="E1041" s="145"/>
    </row>
    <row r="1042" spans="1:5" ht="15.75" x14ac:dyDescent="0.25">
      <c r="A1042" s="28"/>
      <c r="B1042" s="139"/>
      <c r="C1042" s="28"/>
      <c r="D1042" s="28"/>
      <c r="E1042" s="145"/>
    </row>
    <row r="1043" spans="1:5" ht="15.75" x14ac:dyDescent="0.25">
      <c r="A1043" s="28"/>
      <c r="B1043" s="139"/>
      <c r="C1043" s="28"/>
      <c r="D1043" s="28"/>
      <c r="E1043" s="145"/>
    </row>
    <row r="1044" spans="1:5" ht="15.75" x14ac:dyDescent="0.25">
      <c r="A1044" s="28"/>
      <c r="B1044" s="139"/>
      <c r="C1044" s="28"/>
      <c r="D1044" s="28"/>
      <c r="E1044" s="145"/>
    </row>
    <row r="1045" spans="1:5" ht="15.75" x14ac:dyDescent="0.25">
      <c r="A1045" s="28"/>
      <c r="B1045" s="139"/>
      <c r="C1045" s="28"/>
      <c r="D1045" s="28"/>
      <c r="E1045" s="145"/>
    </row>
    <row r="1046" spans="1:5" ht="15.75" x14ac:dyDescent="0.25">
      <c r="A1046" s="28"/>
      <c r="B1046" s="139"/>
      <c r="C1046" s="28"/>
      <c r="D1046" s="28"/>
      <c r="E1046" s="145"/>
    </row>
    <row r="1047" spans="1:5" ht="15.75" x14ac:dyDescent="0.25">
      <c r="A1047" s="28"/>
      <c r="B1047" s="139"/>
      <c r="C1047" s="28"/>
      <c r="D1047" s="28"/>
      <c r="E1047" s="145"/>
    </row>
    <row r="1048" spans="1:5" ht="15.75" x14ac:dyDescent="0.25">
      <c r="A1048" s="28"/>
      <c r="B1048" s="139"/>
      <c r="C1048" s="28"/>
      <c r="D1048" s="28"/>
      <c r="E1048" s="145"/>
    </row>
    <row r="1049" spans="1:5" ht="15.75" x14ac:dyDescent="0.25">
      <c r="A1049" s="28"/>
      <c r="B1049" s="139"/>
      <c r="C1049" s="28"/>
      <c r="D1049" s="28"/>
      <c r="E1049" s="145"/>
    </row>
    <row r="1050" spans="1:5" ht="15.75" x14ac:dyDescent="0.25">
      <c r="A1050" s="28"/>
      <c r="B1050" s="139"/>
      <c r="C1050" s="28"/>
      <c r="D1050" s="28"/>
      <c r="E1050" s="145"/>
    </row>
    <row r="1051" spans="1:5" ht="15.75" x14ac:dyDescent="0.25">
      <c r="A1051" s="28"/>
      <c r="B1051" s="139"/>
      <c r="C1051" s="28"/>
      <c r="D1051" s="28"/>
      <c r="E1051" s="145"/>
    </row>
    <row r="1052" spans="1:5" ht="15.75" x14ac:dyDescent="0.25">
      <c r="A1052" s="28"/>
      <c r="B1052" s="139"/>
      <c r="C1052" s="28"/>
      <c r="D1052" s="28"/>
      <c r="E1052" s="145"/>
    </row>
    <row r="1053" spans="1:5" ht="15.75" x14ac:dyDescent="0.25">
      <c r="A1053" s="28"/>
      <c r="B1053" s="139"/>
      <c r="C1053" s="28"/>
      <c r="D1053" s="28"/>
      <c r="E1053" s="145"/>
    </row>
    <row r="1054" spans="1:5" ht="15.75" x14ac:dyDescent="0.25">
      <c r="A1054" s="28"/>
      <c r="B1054" s="139"/>
      <c r="C1054" s="28"/>
      <c r="D1054" s="28"/>
      <c r="E1054" s="145"/>
    </row>
    <row r="1055" spans="1:5" ht="15.75" x14ac:dyDescent="0.25">
      <c r="A1055" s="28"/>
      <c r="B1055" s="139"/>
      <c r="C1055" s="28"/>
      <c r="D1055" s="28"/>
      <c r="E1055" s="145"/>
    </row>
    <row r="1056" spans="1:5" ht="15.75" x14ac:dyDescent="0.25">
      <c r="A1056" s="28"/>
      <c r="B1056" s="139"/>
      <c r="C1056" s="28"/>
      <c r="D1056" s="28"/>
      <c r="E1056" s="145"/>
    </row>
    <row r="1057" spans="1:5" ht="15.75" x14ac:dyDescent="0.25">
      <c r="A1057" s="28"/>
      <c r="B1057" s="139"/>
      <c r="C1057" s="28"/>
      <c r="D1057" s="28"/>
      <c r="E1057" s="145"/>
    </row>
    <row r="1058" spans="1:5" ht="15.75" x14ac:dyDescent="0.25">
      <c r="A1058" s="28"/>
      <c r="B1058" s="139"/>
      <c r="C1058" s="28"/>
      <c r="D1058" s="28"/>
      <c r="E1058" s="145"/>
    </row>
    <row r="1059" spans="1:5" ht="15.75" x14ac:dyDescent="0.25">
      <c r="A1059" s="28"/>
      <c r="B1059" s="139"/>
      <c r="C1059" s="28"/>
      <c r="D1059" s="28"/>
      <c r="E1059" s="145"/>
    </row>
    <row r="1060" spans="1:5" ht="15.75" x14ac:dyDescent="0.25">
      <c r="A1060" s="28"/>
      <c r="B1060" s="139"/>
      <c r="C1060" s="28"/>
      <c r="D1060" s="28"/>
      <c r="E1060" s="145"/>
    </row>
    <row r="1061" spans="1:5" ht="15.75" x14ac:dyDescent="0.25">
      <c r="A1061" s="28"/>
      <c r="B1061" s="139"/>
      <c r="C1061" s="28"/>
      <c r="D1061" s="28"/>
      <c r="E1061" s="145"/>
    </row>
    <row r="1062" spans="1:5" ht="15.75" x14ac:dyDescent="0.25">
      <c r="A1062" s="28"/>
      <c r="B1062" s="139"/>
      <c r="C1062" s="28"/>
      <c r="D1062" s="28"/>
      <c r="E1062" s="145"/>
    </row>
    <row r="1063" spans="1:5" ht="15.75" x14ac:dyDescent="0.25">
      <c r="A1063" s="28"/>
      <c r="B1063" s="139"/>
      <c r="C1063" s="28"/>
      <c r="D1063" s="28"/>
      <c r="E1063" s="145"/>
    </row>
    <row r="1064" spans="1:5" ht="15.75" x14ac:dyDescent="0.25">
      <c r="A1064" s="28"/>
      <c r="B1064" s="139"/>
      <c r="C1064" s="28"/>
      <c r="D1064" s="28"/>
      <c r="E1064" s="145"/>
    </row>
    <row r="1065" spans="1:5" ht="15.75" x14ac:dyDescent="0.25">
      <c r="A1065" s="28"/>
      <c r="B1065" s="139"/>
      <c r="C1065" s="28"/>
      <c r="D1065" s="28"/>
      <c r="E1065" s="145"/>
    </row>
    <row r="1066" spans="1:5" ht="15.75" x14ac:dyDescent="0.25">
      <c r="A1066" s="28"/>
      <c r="B1066" s="139"/>
      <c r="C1066" s="28"/>
      <c r="D1066" s="28"/>
      <c r="E1066" s="145"/>
    </row>
    <row r="1067" spans="1:5" ht="15.75" x14ac:dyDescent="0.25">
      <c r="A1067" s="28"/>
      <c r="B1067" s="139"/>
      <c r="C1067" s="28"/>
      <c r="D1067" s="28"/>
      <c r="E1067" s="145"/>
    </row>
    <row r="1068" spans="1:5" ht="15.75" x14ac:dyDescent="0.25">
      <c r="A1068" s="28"/>
      <c r="B1068" s="139"/>
      <c r="C1068" s="28"/>
      <c r="D1068" s="28"/>
      <c r="E1068" s="145"/>
    </row>
    <row r="1069" spans="1:5" ht="15.75" x14ac:dyDescent="0.25">
      <c r="A1069" s="28"/>
      <c r="B1069" s="139"/>
      <c r="C1069" s="28"/>
      <c r="D1069" s="28"/>
      <c r="E1069" s="145"/>
    </row>
    <row r="1070" spans="1:5" ht="15.75" x14ac:dyDescent="0.25">
      <c r="A1070" s="28"/>
      <c r="B1070" s="139"/>
      <c r="C1070" s="28"/>
      <c r="D1070" s="28"/>
      <c r="E1070" s="145"/>
    </row>
    <row r="1071" spans="1:5" ht="15.75" x14ac:dyDescent="0.25">
      <c r="A1071" s="28"/>
      <c r="B1071" s="139"/>
      <c r="C1071" s="28"/>
      <c r="D1071" s="28"/>
      <c r="E1071" s="145"/>
    </row>
    <row r="1072" spans="1:5" ht="15.75" x14ac:dyDescent="0.25">
      <c r="A1072" s="28"/>
      <c r="B1072" s="139"/>
      <c r="C1072" s="28"/>
      <c r="D1072" s="28"/>
      <c r="E1072" s="145"/>
    </row>
    <row r="1073" spans="1:5" ht="15.75" x14ac:dyDescent="0.25">
      <c r="A1073" s="28"/>
      <c r="B1073" s="139"/>
      <c r="C1073" s="28"/>
      <c r="D1073" s="28"/>
      <c r="E1073" s="145"/>
    </row>
    <row r="1074" spans="1:5" ht="15.75" x14ac:dyDescent="0.25">
      <c r="A1074" s="28"/>
      <c r="B1074" s="139"/>
      <c r="C1074" s="28"/>
      <c r="D1074" s="28"/>
      <c r="E1074" s="145"/>
    </row>
    <row r="1075" spans="1:5" ht="15.75" x14ac:dyDescent="0.25">
      <c r="A1075" s="28"/>
      <c r="B1075" s="139"/>
      <c r="C1075" s="28"/>
      <c r="D1075" s="28"/>
      <c r="E1075" s="145"/>
    </row>
    <row r="1076" spans="1:5" ht="15.75" x14ac:dyDescent="0.25">
      <c r="A1076" s="28"/>
      <c r="B1076" s="139"/>
      <c r="C1076" s="28"/>
      <c r="D1076" s="28"/>
      <c r="E1076" s="145"/>
    </row>
    <row r="1077" spans="1:5" ht="15.75" x14ac:dyDescent="0.25">
      <c r="A1077" s="28"/>
      <c r="B1077" s="139"/>
      <c r="C1077" s="28"/>
      <c r="D1077" s="28"/>
      <c r="E1077" s="145"/>
    </row>
    <row r="1078" spans="1:5" ht="15.75" x14ac:dyDescent="0.25">
      <c r="A1078" s="28"/>
      <c r="B1078" s="139"/>
      <c r="C1078" s="28"/>
      <c r="D1078" s="28"/>
      <c r="E1078" s="145"/>
    </row>
    <row r="1079" spans="1:5" ht="15.75" x14ac:dyDescent="0.25">
      <c r="A1079" s="28"/>
      <c r="B1079" s="139"/>
      <c r="C1079" s="28"/>
      <c r="D1079" s="28"/>
      <c r="E1079" s="145"/>
    </row>
    <row r="1080" spans="1:5" ht="15.75" x14ac:dyDescent="0.25">
      <c r="A1080" s="28"/>
      <c r="B1080" s="139"/>
      <c r="C1080" s="28"/>
      <c r="D1080" s="28"/>
      <c r="E1080" s="145"/>
    </row>
    <row r="1081" spans="1:5" ht="15.75" x14ac:dyDescent="0.25">
      <c r="A1081" s="28"/>
      <c r="B1081" s="139"/>
      <c r="C1081" s="28"/>
      <c r="D1081" s="28"/>
      <c r="E1081" s="145"/>
    </row>
    <row r="1082" spans="1:5" ht="15.75" x14ac:dyDescent="0.25">
      <c r="A1082" s="28"/>
      <c r="B1082" s="139"/>
      <c r="C1082" s="28"/>
      <c r="D1082" s="28"/>
      <c r="E1082" s="145"/>
    </row>
    <row r="1083" spans="1:5" ht="15.75" x14ac:dyDescent="0.25">
      <c r="A1083" s="28"/>
      <c r="B1083" s="139"/>
      <c r="C1083" s="28"/>
      <c r="D1083" s="28"/>
      <c r="E1083" s="145"/>
    </row>
    <row r="1084" spans="1:5" ht="15.75" x14ac:dyDescent="0.25">
      <c r="A1084" s="28"/>
      <c r="B1084" s="139"/>
      <c r="C1084" s="28"/>
      <c r="D1084" s="28"/>
      <c r="E1084" s="145"/>
    </row>
    <row r="1085" spans="1:5" ht="15.75" x14ac:dyDescent="0.25">
      <c r="A1085" s="28"/>
      <c r="B1085" s="139"/>
      <c r="C1085" s="28"/>
      <c r="D1085" s="28"/>
      <c r="E1085" s="145"/>
    </row>
    <row r="1086" spans="1:5" ht="15.75" x14ac:dyDescent="0.25">
      <c r="A1086" s="28"/>
      <c r="B1086" s="139"/>
      <c r="C1086" s="28"/>
      <c r="D1086" s="28"/>
      <c r="E1086" s="145"/>
    </row>
    <row r="1087" spans="1:5" ht="15.75" x14ac:dyDescent="0.25">
      <c r="A1087" s="28"/>
      <c r="B1087" s="139"/>
      <c r="C1087" s="28"/>
      <c r="D1087" s="28"/>
      <c r="E1087" s="145"/>
    </row>
    <row r="1088" spans="1:5" ht="15.75" x14ac:dyDescent="0.25">
      <c r="A1088" s="28"/>
      <c r="B1088" s="139"/>
      <c r="C1088" s="28"/>
      <c r="D1088" s="28"/>
      <c r="E1088" s="145"/>
    </row>
    <row r="1089" spans="1:5" ht="15.75" x14ac:dyDescent="0.25">
      <c r="A1089" s="28"/>
      <c r="B1089" s="139"/>
      <c r="C1089" s="28"/>
      <c r="D1089" s="28"/>
      <c r="E1089" s="145"/>
    </row>
    <row r="1090" spans="1:5" ht="15.75" x14ac:dyDescent="0.25">
      <c r="A1090" s="28"/>
      <c r="B1090" s="139"/>
      <c r="C1090" s="28"/>
      <c r="D1090" s="28"/>
      <c r="E1090" s="145"/>
    </row>
    <row r="1091" spans="1:5" ht="15.75" x14ac:dyDescent="0.25">
      <c r="A1091" s="28"/>
      <c r="B1091" s="139"/>
      <c r="C1091" s="28"/>
      <c r="D1091" s="28"/>
      <c r="E1091" s="145"/>
    </row>
    <row r="1092" spans="1:5" ht="15.75" x14ac:dyDescent="0.25">
      <c r="A1092" s="28"/>
      <c r="B1092" s="139"/>
      <c r="C1092" s="28"/>
      <c r="D1092" s="28"/>
      <c r="E1092" s="145"/>
    </row>
    <row r="1093" spans="1:5" ht="15.75" x14ac:dyDescent="0.25">
      <c r="A1093" s="28"/>
      <c r="B1093" s="139"/>
      <c r="C1093" s="28"/>
      <c r="D1093" s="28"/>
      <c r="E1093" s="145"/>
    </row>
    <row r="1094" spans="1:5" ht="15.75" x14ac:dyDescent="0.25">
      <c r="A1094" s="28"/>
      <c r="B1094" s="139"/>
      <c r="C1094" s="28"/>
      <c r="D1094" s="28"/>
      <c r="E1094" s="145"/>
    </row>
    <row r="1095" spans="1:5" ht="15.75" x14ac:dyDescent="0.25">
      <c r="A1095" s="28"/>
      <c r="B1095" s="139"/>
      <c r="C1095" s="28"/>
      <c r="D1095" s="28"/>
      <c r="E1095" s="145"/>
    </row>
    <row r="1096" spans="1:5" ht="15.75" x14ac:dyDescent="0.25">
      <c r="A1096" s="28"/>
      <c r="B1096" s="139"/>
      <c r="C1096" s="28"/>
      <c r="D1096" s="28"/>
      <c r="E1096" s="145"/>
    </row>
    <row r="1097" spans="1:5" ht="15.75" x14ac:dyDescent="0.25">
      <c r="A1097" s="28"/>
      <c r="B1097" s="139"/>
      <c r="C1097" s="28"/>
      <c r="D1097" s="28"/>
      <c r="E1097" s="145"/>
    </row>
    <row r="1098" spans="1:5" ht="15.75" x14ac:dyDescent="0.25">
      <c r="A1098" s="28"/>
      <c r="B1098" s="139"/>
      <c r="C1098" s="28"/>
      <c r="D1098" s="28"/>
      <c r="E1098" s="145"/>
    </row>
    <row r="1099" spans="1:5" ht="15.75" x14ac:dyDescent="0.25">
      <c r="A1099" s="28"/>
      <c r="B1099" s="139"/>
      <c r="C1099" s="28"/>
      <c r="D1099" s="28"/>
      <c r="E1099" s="145"/>
    </row>
    <row r="1100" spans="1:5" ht="15.75" x14ac:dyDescent="0.25">
      <c r="A1100" s="28"/>
      <c r="B1100" s="139"/>
      <c r="C1100" s="28"/>
      <c r="D1100" s="28"/>
      <c r="E1100" s="145"/>
    </row>
    <row r="1101" spans="1:5" ht="15.75" x14ac:dyDescent="0.25">
      <c r="A1101" s="28"/>
      <c r="B1101" s="139"/>
      <c r="C1101" s="28"/>
      <c r="D1101" s="28"/>
      <c r="E1101" s="145"/>
    </row>
    <row r="1102" spans="1:5" ht="15.75" x14ac:dyDescent="0.25">
      <c r="A1102" s="28"/>
      <c r="B1102" s="139"/>
      <c r="C1102" s="28"/>
      <c r="D1102" s="28"/>
      <c r="E1102" s="145"/>
    </row>
    <row r="1103" spans="1:5" ht="15.75" x14ac:dyDescent="0.25">
      <c r="A1103" s="28"/>
      <c r="B1103" s="139"/>
      <c r="C1103" s="28"/>
      <c r="D1103" s="28"/>
      <c r="E1103" s="145"/>
    </row>
    <row r="1104" spans="1:5" ht="15.75" x14ac:dyDescent="0.25">
      <c r="A1104" s="28"/>
      <c r="B1104" s="139"/>
      <c r="C1104" s="28"/>
      <c r="D1104" s="28"/>
      <c r="E1104" s="145"/>
    </row>
    <row r="1105" spans="1:5" ht="15.75" x14ac:dyDescent="0.25">
      <c r="A1105" s="28"/>
      <c r="B1105" s="139"/>
      <c r="C1105" s="28"/>
      <c r="D1105" s="28"/>
      <c r="E1105" s="145"/>
    </row>
    <row r="1106" spans="1:5" ht="15.75" x14ac:dyDescent="0.25">
      <c r="A1106" s="28"/>
      <c r="B1106" s="139"/>
      <c r="C1106" s="28"/>
      <c r="D1106" s="28"/>
      <c r="E1106" s="145"/>
    </row>
    <row r="1107" spans="1:5" ht="15.75" x14ac:dyDescent="0.25">
      <c r="A1107" s="28"/>
      <c r="B1107" s="139"/>
      <c r="C1107" s="28"/>
      <c r="D1107" s="28"/>
      <c r="E1107" s="145"/>
    </row>
    <row r="1108" spans="1:5" ht="15.75" x14ac:dyDescent="0.25">
      <c r="A1108" s="28"/>
      <c r="B1108" s="139"/>
      <c r="C1108" s="28"/>
      <c r="D1108" s="28"/>
      <c r="E1108" s="145"/>
    </row>
    <row r="1109" spans="1:5" ht="15.75" x14ac:dyDescent="0.25">
      <c r="A1109" s="28"/>
      <c r="B1109" s="139"/>
      <c r="C1109" s="28"/>
      <c r="D1109" s="28"/>
      <c r="E1109" s="145"/>
    </row>
    <row r="1110" spans="1:5" ht="15.75" x14ac:dyDescent="0.25">
      <c r="A1110" s="28"/>
      <c r="B1110" s="139"/>
      <c r="C1110" s="28"/>
      <c r="D1110" s="28"/>
      <c r="E1110" s="145"/>
    </row>
    <row r="1111" spans="1:5" ht="15.75" x14ac:dyDescent="0.25">
      <c r="A1111" s="28"/>
      <c r="B1111" s="139"/>
      <c r="C1111" s="28"/>
      <c r="D1111" s="28"/>
      <c r="E1111" s="145"/>
    </row>
    <row r="1112" spans="1:5" ht="15.75" x14ac:dyDescent="0.25">
      <c r="A1112" s="28"/>
      <c r="B1112" s="139"/>
      <c r="C1112" s="28"/>
      <c r="D1112" s="28"/>
      <c r="E1112" s="145"/>
    </row>
    <row r="1113" spans="1:5" ht="15.75" x14ac:dyDescent="0.25">
      <c r="A1113" s="28"/>
      <c r="B1113" s="139"/>
      <c r="C1113" s="28"/>
      <c r="D1113" s="28"/>
      <c r="E1113" s="145"/>
    </row>
    <row r="1114" spans="1:5" ht="15.75" x14ac:dyDescent="0.25">
      <c r="A1114" s="28"/>
      <c r="B1114" s="139"/>
      <c r="C1114" s="28"/>
      <c r="D1114" s="28"/>
      <c r="E1114" s="145"/>
    </row>
    <row r="1115" spans="1:5" ht="15.75" x14ac:dyDescent="0.25">
      <c r="A1115" s="28"/>
      <c r="B1115" s="139"/>
      <c r="C1115" s="28"/>
      <c r="D1115" s="28"/>
      <c r="E1115" s="145"/>
    </row>
    <row r="1116" spans="1:5" ht="15.75" x14ac:dyDescent="0.25">
      <c r="A1116" s="28"/>
      <c r="B1116" s="139"/>
      <c r="C1116" s="28"/>
      <c r="D1116" s="28"/>
      <c r="E1116" s="145"/>
    </row>
    <row r="1117" spans="1:5" ht="15.75" x14ac:dyDescent="0.25">
      <c r="A1117" s="28"/>
      <c r="B1117" s="139"/>
      <c r="C1117" s="28"/>
      <c r="D1117" s="28"/>
      <c r="E1117" s="145"/>
    </row>
    <row r="1118" spans="1:5" ht="15.75" x14ac:dyDescent="0.25">
      <c r="A1118" s="28"/>
      <c r="B1118" s="139"/>
      <c r="C1118" s="28"/>
      <c r="D1118" s="28"/>
      <c r="E1118" s="145"/>
    </row>
    <row r="1119" spans="1:5" ht="15.75" x14ac:dyDescent="0.25">
      <c r="A1119" s="28"/>
      <c r="B1119" s="139"/>
      <c r="C1119" s="28"/>
      <c r="D1119" s="28"/>
      <c r="E1119" s="145"/>
    </row>
    <row r="1120" spans="1:5" ht="15.75" x14ac:dyDescent="0.25">
      <c r="A1120" s="28"/>
      <c r="B1120" s="139"/>
      <c r="C1120" s="28"/>
      <c r="D1120" s="28"/>
      <c r="E1120" s="145"/>
    </row>
    <row r="1121" spans="1:5" ht="15.75" x14ac:dyDescent="0.25">
      <c r="A1121" s="28"/>
      <c r="B1121" s="139"/>
      <c r="C1121" s="28"/>
      <c r="D1121" s="28"/>
      <c r="E1121" s="145"/>
    </row>
    <row r="1122" spans="1:5" ht="15.75" x14ac:dyDescent="0.25">
      <c r="A1122" s="28"/>
      <c r="B1122" s="139"/>
      <c r="C1122" s="28"/>
      <c r="D1122" s="28"/>
      <c r="E1122" s="145"/>
    </row>
    <row r="1123" spans="1:5" ht="15.75" x14ac:dyDescent="0.25">
      <c r="A1123" s="28"/>
      <c r="B1123" s="139"/>
      <c r="C1123" s="28"/>
      <c r="D1123" s="28"/>
      <c r="E1123" s="145"/>
    </row>
    <row r="1124" spans="1:5" ht="15.75" x14ac:dyDescent="0.25">
      <c r="A1124" s="28"/>
      <c r="B1124" s="139"/>
      <c r="C1124" s="28"/>
      <c r="D1124" s="28"/>
      <c r="E1124" s="145"/>
    </row>
    <row r="1125" spans="1:5" ht="15.75" x14ac:dyDescent="0.25">
      <c r="A1125" s="28"/>
      <c r="B1125" s="139"/>
      <c r="C1125" s="28"/>
      <c r="D1125" s="28"/>
      <c r="E1125" s="145"/>
    </row>
    <row r="1126" spans="1:5" ht="15.75" x14ac:dyDescent="0.25">
      <c r="A1126" s="28"/>
      <c r="B1126" s="139"/>
      <c r="C1126" s="28"/>
      <c r="D1126" s="28"/>
      <c r="E1126" s="145"/>
    </row>
    <row r="1127" spans="1:5" ht="15.75" x14ac:dyDescent="0.25">
      <c r="A1127" s="28"/>
      <c r="B1127" s="139"/>
      <c r="C1127" s="28"/>
      <c r="D1127" s="28"/>
      <c r="E1127" s="145"/>
    </row>
    <row r="1128" spans="1:5" ht="15.75" x14ac:dyDescent="0.25">
      <c r="A1128" s="28"/>
      <c r="B1128" s="139"/>
      <c r="C1128" s="28"/>
      <c r="D1128" s="28"/>
      <c r="E1128" s="145"/>
    </row>
    <row r="1129" spans="1:5" ht="15.75" x14ac:dyDescent="0.25">
      <c r="A1129" s="28"/>
      <c r="B1129" s="139"/>
      <c r="C1129" s="28"/>
      <c r="D1129" s="28"/>
      <c r="E1129" s="145"/>
    </row>
    <row r="1130" spans="1:5" ht="15.75" x14ac:dyDescent="0.25">
      <c r="A1130" s="28"/>
      <c r="B1130" s="139"/>
      <c r="C1130" s="28"/>
      <c r="D1130" s="28"/>
      <c r="E1130" s="145"/>
    </row>
    <row r="1131" spans="1:5" ht="15.75" x14ac:dyDescent="0.25">
      <c r="A1131" s="28"/>
      <c r="B1131" s="139"/>
      <c r="C1131" s="28"/>
      <c r="D1131" s="28"/>
      <c r="E1131" s="145"/>
    </row>
    <row r="1132" spans="1:5" ht="15.75" x14ac:dyDescent="0.25">
      <c r="A1132" s="28"/>
      <c r="B1132" s="139"/>
      <c r="C1132" s="28"/>
      <c r="D1132" s="28"/>
      <c r="E1132" s="145"/>
    </row>
    <row r="1133" spans="1:5" ht="15.75" x14ac:dyDescent="0.25">
      <c r="A1133" s="28"/>
      <c r="B1133" s="139"/>
      <c r="C1133" s="28"/>
      <c r="D1133" s="28"/>
      <c r="E1133" s="145"/>
    </row>
    <row r="1134" spans="1:5" ht="15.75" x14ac:dyDescent="0.25">
      <c r="A1134" s="28"/>
      <c r="B1134" s="139"/>
      <c r="C1134" s="28"/>
      <c r="D1134" s="28"/>
      <c r="E1134" s="145"/>
    </row>
    <row r="1135" spans="1:5" ht="15.75" x14ac:dyDescent="0.25">
      <c r="A1135" s="28"/>
      <c r="B1135" s="139"/>
      <c r="C1135" s="28"/>
      <c r="D1135" s="28"/>
      <c r="E1135" s="145"/>
    </row>
    <row r="1136" spans="1:5" ht="15.75" x14ac:dyDescent="0.25">
      <c r="A1136" s="28"/>
      <c r="B1136" s="139"/>
      <c r="C1136" s="28"/>
      <c r="D1136" s="28"/>
      <c r="E1136" s="145"/>
    </row>
    <row r="1137" spans="1:5" ht="15.75" x14ac:dyDescent="0.25">
      <c r="A1137" s="28"/>
      <c r="B1137" s="139"/>
      <c r="C1137" s="28"/>
      <c r="D1137" s="28"/>
      <c r="E1137" s="145"/>
    </row>
    <row r="1138" spans="1:5" ht="15.75" x14ac:dyDescent="0.25">
      <c r="A1138" s="28"/>
      <c r="B1138" s="139"/>
      <c r="C1138" s="28"/>
      <c r="D1138" s="28"/>
      <c r="E1138" s="145"/>
    </row>
    <row r="1139" spans="1:5" ht="15.75" x14ac:dyDescent="0.25">
      <c r="A1139" s="28"/>
      <c r="B1139" s="139"/>
      <c r="C1139" s="28"/>
      <c r="D1139" s="28"/>
      <c r="E1139" s="145"/>
    </row>
    <row r="1140" spans="1:5" ht="15.75" x14ac:dyDescent="0.25">
      <c r="E1140" s="147"/>
    </row>
    <row r="1141" spans="1:5" ht="15.75" x14ac:dyDescent="0.25">
      <c r="E1141" s="147"/>
    </row>
    <row r="1142" spans="1:5" ht="15.75" x14ac:dyDescent="0.25">
      <c r="E1142" s="147"/>
    </row>
    <row r="1143" spans="1:5" ht="15.75" x14ac:dyDescent="0.25">
      <c r="E1143" s="147"/>
    </row>
    <row r="1144" spans="1:5" ht="15.75" x14ac:dyDescent="0.25">
      <c r="E1144" s="147"/>
    </row>
    <row r="1145" spans="1:5" ht="15.75" x14ac:dyDescent="0.25">
      <c r="E1145" s="147"/>
    </row>
    <row r="1146" spans="1:5" ht="15.75" x14ac:dyDescent="0.25">
      <c r="E1146" s="147"/>
    </row>
    <row r="1147" spans="1:5" ht="15.75" x14ac:dyDescent="0.25">
      <c r="E1147" s="147"/>
    </row>
    <row r="1148" spans="1:5" ht="15.75" x14ac:dyDescent="0.25">
      <c r="E1148" s="147"/>
    </row>
    <row r="1149" spans="1:5" ht="15.75" x14ac:dyDescent="0.25">
      <c r="E1149" s="147"/>
    </row>
    <row r="1150" spans="1:5" ht="15.75" x14ac:dyDescent="0.25">
      <c r="E1150" s="147"/>
    </row>
    <row r="1151" spans="1:5" ht="15.75" x14ac:dyDescent="0.25">
      <c r="E1151" s="147"/>
    </row>
    <row r="1152" spans="1:5" ht="15.75" x14ac:dyDescent="0.25">
      <c r="E1152" s="147"/>
    </row>
    <row r="1153" spans="5:5" ht="15.75" x14ac:dyDescent="0.25">
      <c r="E1153" s="147"/>
    </row>
    <row r="1154" spans="5:5" ht="15.75" x14ac:dyDescent="0.25">
      <c r="E1154" s="147"/>
    </row>
    <row r="1155" spans="5:5" ht="15.75" x14ac:dyDescent="0.25">
      <c r="E1155" s="147"/>
    </row>
    <row r="1156" spans="5:5" ht="15.75" x14ac:dyDescent="0.25">
      <c r="E1156" s="147"/>
    </row>
    <row r="1157" spans="5:5" ht="15.75" x14ac:dyDescent="0.25">
      <c r="E1157" s="147"/>
    </row>
    <row r="1158" spans="5:5" ht="15.75" x14ac:dyDescent="0.25">
      <c r="E1158" s="147"/>
    </row>
    <row r="1159" spans="5:5" ht="15.75" x14ac:dyDescent="0.25">
      <c r="E1159" s="147"/>
    </row>
    <row r="1160" spans="5:5" ht="15.75" x14ac:dyDescent="0.25">
      <c r="E1160" s="147"/>
    </row>
    <row r="1161" spans="5:5" ht="15.75" x14ac:dyDescent="0.25">
      <c r="E1161" s="147"/>
    </row>
    <row r="1162" spans="5:5" ht="15.75" x14ac:dyDescent="0.25">
      <c r="E1162" s="147"/>
    </row>
    <row r="1163" spans="5:5" ht="15.75" x14ac:dyDescent="0.25">
      <c r="E1163" s="147"/>
    </row>
    <row r="1164" spans="5:5" ht="15.75" x14ac:dyDescent="0.25">
      <c r="E1164" s="147"/>
    </row>
    <row r="1165" spans="5:5" ht="15.75" x14ac:dyDescent="0.25">
      <c r="E1165" s="147"/>
    </row>
    <row r="1166" spans="5:5" ht="15.75" x14ac:dyDescent="0.25">
      <c r="E1166" s="147"/>
    </row>
    <row r="1167" spans="5:5" ht="15.75" x14ac:dyDescent="0.25">
      <c r="E1167" s="147"/>
    </row>
    <row r="1168" spans="5:5" ht="15.75" x14ac:dyDescent="0.25">
      <c r="E1168" s="147"/>
    </row>
    <row r="1169" spans="5:5" ht="15.75" x14ac:dyDescent="0.25">
      <c r="E1169" s="147"/>
    </row>
    <row r="1170" spans="5:5" ht="15.75" x14ac:dyDescent="0.25">
      <c r="E1170" s="147"/>
    </row>
    <row r="1171" spans="5:5" ht="15.75" x14ac:dyDescent="0.25">
      <c r="E1171" s="147"/>
    </row>
    <row r="1172" spans="5:5" ht="15.75" x14ac:dyDescent="0.25">
      <c r="E1172" s="147"/>
    </row>
    <row r="1173" spans="5:5" ht="15.75" x14ac:dyDescent="0.25">
      <c r="E1173" s="147"/>
    </row>
    <row r="1174" spans="5:5" ht="15.75" x14ac:dyDescent="0.25">
      <c r="E1174" s="147"/>
    </row>
    <row r="1175" spans="5:5" ht="15.75" x14ac:dyDescent="0.25">
      <c r="E1175" s="147"/>
    </row>
    <row r="1176" spans="5:5" ht="15.75" x14ac:dyDescent="0.25">
      <c r="E1176" s="147"/>
    </row>
    <row r="1177" spans="5:5" ht="15.75" x14ac:dyDescent="0.25">
      <c r="E1177" s="147"/>
    </row>
    <row r="1178" spans="5:5" ht="15.75" x14ac:dyDescent="0.25">
      <c r="E1178" s="147"/>
    </row>
    <row r="1179" spans="5:5" ht="15.75" x14ac:dyDescent="0.25">
      <c r="E1179" s="147"/>
    </row>
    <row r="1180" spans="5:5" ht="15.75" x14ac:dyDescent="0.25">
      <c r="E1180" s="147"/>
    </row>
    <row r="1181" spans="5:5" ht="15.75" x14ac:dyDescent="0.25">
      <c r="E1181" s="147"/>
    </row>
    <row r="1182" spans="5:5" ht="15.75" x14ac:dyDescent="0.25">
      <c r="E1182" s="147"/>
    </row>
    <row r="1183" spans="5:5" ht="15.75" x14ac:dyDescent="0.25">
      <c r="E1183" s="147"/>
    </row>
    <row r="1184" spans="5:5" ht="15.75" x14ac:dyDescent="0.25">
      <c r="E1184" s="147"/>
    </row>
    <row r="1185" spans="5:5" ht="15.75" x14ac:dyDescent="0.25">
      <c r="E1185" s="147"/>
    </row>
    <row r="1186" spans="5:5" ht="15.75" x14ac:dyDescent="0.25">
      <c r="E1186" s="147"/>
    </row>
    <row r="1187" spans="5:5" ht="15.75" x14ac:dyDescent="0.25">
      <c r="E1187" s="147"/>
    </row>
    <row r="1188" spans="5:5" ht="15.75" x14ac:dyDescent="0.25">
      <c r="E1188" s="147"/>
    </row>
    <row r="1189" spans="5:5" ht="15.75" x14ac:dyDescent="0.25">
      <c r="E1189" s="147"/>
    </row>
    <row r="1190" spans="5:5" ht="15.75" x14ac:dyDescent="0.25">
      <c r="E1190" s="147"/>
    </row>
    <row r="1191" spans="5:5" ht="15.75" x14ac:dyDescent="0.25">
      <c r="E1191" s="147"/>
    </row>
    <row r="1192" spans="5:5" ht="15.75" x14ac:dyDescent="0.25">
      <c r="E1192" s="147"/>
    </row>
    <row r="1193" spans="5:5" ht="15.75" x14ac:dyDescent="0.25">
      <c r="E1193" s="147"/>
    </row>
    <row r="1194" spans="5:5" ht="15.75" x14ac:dyDescent="0.25">
      <c r="E1194" s="147"/>
    </row>
    <row r="1195" spans="5:5" ht="15.75" x14ac:dyDescent="0.25">
      <c r="E1195" s="147"/>
    </row>
    <row r="1196" spans="5:5" ht="15.75" x14ac:dyDescent="0.25">
      <c r="E1196" s="147"/>
    </row>
    <row r="1197" spans="5:5" ht="15.75" x14ac:dyDescent="0.25">
      <c r="E1197" s="147"/>
    </row>
    <row r="1198" spans="5:5" ht="15.75" x14ac:dyDescent="0.25">
      <c r="E1198" s="147"/>
    </row>
    <row r="1199" spans="5:5" ht="15.75" x14ac:dyDescent="0.25">
      <c r="E1199" s="147"/>
    </row>
    <row r="1200" spans="5:5" ht="15.75" x14ac:dyDescent="0.25">
      <c r="E1200" s="147"/>
    </row>
    <row r="1201" spans="5:5" ht="15.75" x14ac:dyDescent="0.25">
      <c r="E1201" s="147"/>
    </row>
    <row r="1202" spans="5:5" ht="15.75" x14ac:dyDescent="0.25">
      <c r="E1202" s="147"/>
    </row>
    <row r="1203" spans="5:5" ht="15.75" x14ac:dyDescent="0.25">
      <c r="E1203" s="147"/>
    </row>
    <row r="1204" spans="5:5" ht="15.75" x14ac:dyDescent="0.25">
      <c r="E1204" s="147"/>
    </row>
    <row r="1205" spans="5:5" ht="15.75" x14ac:dyDescent="0.25">
      <c r="E1205" s="147"/>
    </row>
    <row r="1206" spans="5:5" ht="15.75" x14ac:dyDescent="0.25">
      <c r="E1206" s="147"/>
    </row>
    <row r="1207" spans="5:5" ht="15.75" x14ac:dyDescent="0.25">
      <c r="E1207" s="147"/>
    </row>
    <row r="1208" spans="5:5" ht="15.75" x14ac:dyDescent="0.25">
      <c r="E1208" s="147"/>
    </row>
    <row r="1209" spans="5:5" ht="15.75" x14ac:dyDescent="0.25">
      <c r="E1209" s="147"/>
    </row>
    <row r="1210" spans="5:5" ht="15.75" x14ac:dyDescent="0.25">
      <c r="E1210" s="147"/>
    </row>
    <row r="1211" spans="5:5" ht="15.75" x14ac:dyDescent="0.25">
      <c r="E1211" s="147"/>
    </row>
    <row r="1212" spans="5:5" ht="15.75" x14ac:dyDescent="0.25">
      <c r="E1212" s="147"/>
    </row>
    <row r="1213" spans="5:5" ht="15.75" x14ac:dyDescent="0.25">
      <c r="E1213" s="147"/>
    </row>
    <row r="1214" spans="5:5" ht="15.75" x14ac:dyDescent="0.25">
      <c r="E1214" s="147"/>
    </row>
    <row r="1215" spans="5:5" ht="15.75" x14ac:dyDescent="0.25">
      <c r="E1215" s="147"/>
    </row>
    <row r="1216" spans="5:5" ht="15.75" x14ac:dyDescent="0.25">
      <c r="E1216" s="147"/>
    </row>
    <row r="1217" spans="5:5" ht="15.75" x14ac:dyDescent="0.25">
      <c r="E1217" s="147"/>
    </row>
    <row r="1218" spans="5:5" ht="15.75" x14ac:dyDescent="0.25">
      <c r="E1218" s="147"/>
    </row>
    <row r="1219" spans="5:5" ht="15.75" x14ac:dyDescent="0.25">
      <c r="E1219" s="147"/>
    </row>
    <row r="1220" spans="5:5" ht="15.75" x14ac:dyDescent="0.25">
      <c r="E1220" s="147"/>
    </row>
    <row r="1221" spans="5:5" ht="15.75" x14ac:dyDescent="0.25">
      <c r="E1221" s="147"/>
    </row>
    <row r="1222" spans="5:5" ht="15.75" x14ac:dyDescent="0.25">
      <c r="E1222" s="147"/>
    </row>
    <row r="1223" spans="5:5" ht="15.75" x14ac:dyDescent="0.25">
      <c r="E1223" s="147"/>
    </row>
    <row r="1224" spans="5:5" ht="15.75" x14ac:dyDescent="0.25">
      <c r="E1224" s="147"/>
    </row>
    <row r="1225" spans="5:5" ht="15.75" x14ac:dyDescent="0.25">
      <c r="E1225" s="147"/>
    </row>
    <row r="1226" spans="5:5" ht="15.75" x14ac:dyDescent="0.25">
      <c r="E1226" s="147"/>
    </row>
    <row r="1227" spans="5:5" ht="15.75" x14ac:dyDescent="0.25">
      <c r="E1227" s="147"/>
    </row>
    <row r="1228" spans="5:5" ht="15.75" x14ac:dyDescent="0.25">
      <c r="E1228" s="147"/>
    </row>
    <row r="1229" spans="5:5" ht="15.75" x14ac:dyDescent="0.25">
      <c r="E1229" s="147"/>
    </row>
    <row r="1230" spans="5:5" ht="15.75" x14ac:dyDescent="0.25">
      <c r="E1230" s="147"/>
    </row>
    <row r="1231" spans="5:5" ht="15.75" x14ac:dyDescent="0.25">
      <c r="E1231" s="147"/>
    </row>
    <row r="1232" spans="5:5" ht="15.75" x14ac:dyDescent="0.25">
      <c r="E1232" s="147"/>
    </row>
    <row r="1233" spans="5:5" ht="15.75" x14ac:dyDescent="0.25">
      <c r="E1233" s="147"/>
    </row>
    <row r="1234" spans="5:5" ht="15.75" x14ac:dyDescent="0.25">
      <c r="E1234" s="147"/>
    </row>
    <row r="1235" spans="5:5" ht="15.75" x14ac:dyDescent="0.25">
      <c r="E1235" s="147"/>
    </row>
    <row r="1236" spans="5:5" ht="15.75" x14ac:dyDescent="0.25">
      <c r="E1236" s="147"/>
    </row>
    <row r="1237" spans="5:5" ht="15.75" x14ac:dyDescent="0.25">
      <c r="E1237" s="147"/>
    </row>
    <row r="1238" spans="5:5" ht="15.75" x14ac:dyDescent="0.25">
      <c r="E1238" s="147"/>
    </row>
    <row r="1239" spans="5:5" ht="15.75" x14ac:dyDescent="0.25">
      <c r="E1239" s="147"/>
    </row>
    <row r="1240" spans="5:5" ht="15.75" x14ac:dyDescent="0.25">
      <c r="E1240" s="147"/>
    </row>
    <row r="1241" spans="5:5" ht="15.75" x14ac:dyDescent="0.25">
      <c r="E1241" s="147"/>
    </row>
    <row r="1242" spans="5:5" ht="15.75" x14ac:dyDescent="0.25">
      <c r="E1242" s="147"/>
    </row>
    <row r="1243" spans="5:5" ht="15.75" x14ac:dyDescent="0.25">
      <c r="E1243" s="147"/>
    </row>
    <row r="1244" spans="5:5" ht="15.75" x14ac:dyDescent="0.25">
      <c r="E1244" s="147"/>
    </row>
    <row r="1245" spans="5:5" ht="15.75" x14ac:dyDescent="0.25">
      <c r="E1245" s="147"/>
    </row>
    <row r="1246" spans="5:5" ht="15.75" x14ac:dyDescent="0.25">
      <c r="E1246" s="147"/>
    </row>
    <row r="1247" spans="5:5" ht="15.75" x14ac:dyDescent="0.25">
      <c r="E1247" s="147"/>
    </row>
    <row r="1248" spans="5:5" ht="15.75" x14ac:dyDescent="0.25">
      <c r="E1248" s="147"/>
    </row>
    <row r="1249" spans="5:5" ht="15.75" x14ac:dyDescent="0.25">
      <c r="E1249" s="147"/>
    </row>
    <row r="1250" spans="5:5" ht="15.75" x14ac:dyDescent="0.25">
      <c r="E1250" s="147"/>
    </row>
    <row r="1251" spans="5:5" ht="15.75" x14ac:dyDescent="0.25">
      <c r="E1251" s="147"/>
    </row>
    <row r="1252" spans="5:5" ht="15.75" x14ac:dyDescent="0.25">
      <c r="E1252" s="147"/>
    </row>
    <row r="1253" spans="5:5" ht="15.75" x14ac:dyDescent="0.25">
      <c r="E1253" s="147"/>
    </row>
    <row r="1254" spans="5:5" ht="15.75" x14ac:dyDescent="0.25">
      <c r="E1254" s="147"/>
    </row>
    <row r="1255" spans="5:5" ht="15.75" x14ac:dyDescent="0.25">
      <c r="E1255" s="147"/>
    </row>
    <row r="1256" spans="5:5" ht="15.75" x14ac:dyDescent="0.25">
      <c r="E1256" s="147"/>
    </row>
    <row r="1257" spans="5:5" ht="15.75" x14ac:dyDescent="0.25">
      <c r="E1257" s="147"/>
    </row>
    <row r="1258" spans="5:5" ht="15.75" x14ac:dyDescent="0.25">
      <c r="E1258" s="147"/>
    </row>
    <row r="1259" spans="5:5" ht="15.75" x14ac:dyDescent="0.25">
      <c r="E1259" s="147"/>
    </row>
    <row r="1260" spans="5:5" ht="15.75" x14ac:dyDescent="0.25">
      <c r="E1260" s="147"/>
    </row>
    <row r="1261" spans="5:5" ht="15.75" x14ac:dyDescent="0.25">
      <c r="E1261" s="147"/>
    </row>
    <row r="1262" spans="5:5" ht="15.75" x14ac:dyDescent="0.25">
      <c r="E1262" s="147"/>
    </row>
    <row r="1263" spans="5:5" ht="15.75" x14ac:dyDescent="0.25">
      <c r="E1263" s="147"/>
    </row>
    <row r="1264" spans="5:5" ht="15.75" x14ac:dyDescent="0.25">
      <c r="E1264" s="147"/>
    </row>
    <row r="1265" spans="5:5" ht="15.75" x14ac:dyDescent="0.25">
      <c r="E1265" s="147"/>
    </row>
    <row r="1266" spans="5:5" ht="15.75" x14ac:dyDescent="0.25">
      <c r="E1266" s="147"/>
    </row>
    <row r="1267" spans="5:5" ht="15.75" x14ac:dyDescent="0.25">
      <c r="E1267" s="147"/>
    </row>
    <row r="1268" spans="5:5" ht="15.75" x14ac:dyDescent="0.25">
      <c r="E1268" s="147"/>
    </row>
    <row r="1269" spans="5:5" ht="15.75" x14ac:dyDescent="0.25">
      <c r="E1269" s="147"/>
    </row>
    <row r="1270" spans="5:5" ht="15.75" x14ac:dyDescent="0.25">
      <c r="E1270" s="147"/>
    </row>
    <row r="1271" spans="5:5" ht="15.75" x14ac:dyDescent="0.25">
      <c r="E1271" s="147"/>
    </row>
    <row r="1272" spans="5:5" ht="15.75" x14ac:dyDescent="0.25">
      <c r="E1272" s="147"/>
    </row>
    <row r="1273" spans="5:5" ht="15.75" x14ac:dyDescent="0.25">
      <c r="E1273" s="147"/>
    </row>
    <row r="1274" spans="5:5" ht="15.75" x14ac:dyDescent="0.25">
      <c r="E1274" s="147"/>
    </row>
    <row r="1275" spans="5:5" ht="15.75" x14ac:dyDescent="0.25">
      <c r="E1275" s="147"/>
    </row>
    <row r="1276" spans="5:5" ht="15.75" x14ac:dyDescent="0.25">
      <c r="E1276" s="147"/>
    </row>
    <row r="1277" spans="5:5" ht="15.75" x14ac:dyDescent="0.25">
      <c r="E1277" s="147"/>
    </row>
    <row r="1278" spans="5:5" ht="15.75" x14ac:dyDescent="0.25">
      <c r="E1278" s="147"/>
    </row>
    <row r="1279" spans="5:5" ht="15.75" x14ac:dyDescent="0.25">
      <c r="E1279" s="147"/>
    </row>
    <row r="1280" spans="5:5" ht="15.75" x14ac:dyDescent="0.25">
      <c r="E1280" s="147"/>
    </row>
    <row r="1281" spans="5:5" ht="15.75" x14ac:dyDescent="0.25">
      <c r="E1281" s="147"/>
    </row>
    <row r="1282" spans="5:5" ht="15.75" x14ac:dyDescent="0.25">
      <c r="E1282" s="147"/>
    </row>
    <row r="1283" spans="5:5" ht="15.75" x14ac:dyDescent="0.25">
      <c r="E1283" s="147"/>
    </row>
    <row r="1284" spans="5:5" ht="15.75" x14ac:dyDescent="0.25">
      <c r="E1284" s="147"/>
    </row>
    <row r="1285" spans="5:5" ht="15.75" x14ac:dyDescent="0.25">
      <c r="E1285" s="147"/>
    </row>
    <row r="1286" spans="5:5" ht="15.75" x14ac:dyDescent="0.25">
      <c r="E1286" s="147"/>
    </row>
    <row r="1287" spans="5:5" ht="15.75" x14ac:dyDescent="0.25">
      <c r="E1287" s="147"/>
    </row>
    <row r="1288" spans="5:5" ht="15.75" x14ac:dyDescent="0.25">
      <c r="E1288" s="148"/>
    </row>
    <row r="1289" spans="5:5" ht="15.75" x14ac:dyDescent="0.25">
      <c r="E1289" s="148"/>
    </row>
    <row r="1290" spans="5:5" ht="15.75" x14ac:dyDescent="0.25">
      <c r="E1290" s="148"/>
    </row>
    <row r="1291" spans="5:5" ht="15.75" x14ac:dyDescent="0.25">
      <c r="E1291" s="148"/>
    </row>
    <row r="1292" spans="5:5" ht="15.75" x14ac:dyDescent="0.25">
      <c r="E1292" s="148"/>
    </row>
    <row r="1293" spans="5:5" ht="15.75" x14ac:dyDescent="0.25">
      <c r="E1293" s="148"/>
    </row>
    <row r="1294" spans="5:5" ht="15.75" x14ac:dyDescent="0.25">
      <c r="E1294" s="148"/>
    </row>
    <row r="1295" spans="5:5" ht="15.75" x14ac:dyDescent="0.25">
      <c r="E1295" s="148"/>
    </row>
    <row r="1296" spans="5:5" ht="15.75" x14ac:dyDescent="0.25">
      <c r="E1296" s="148"/>
    </row>
    <row r="1297" spans="5:5" ht="15.75" x14ac:dyDescent="0.25">
      <c r="E1297" s="148"/>
    </row>
    <row r="1298" spans="5:5" ht="15.75" x14ac:dyDescent="0.25">
      <c r="E1298" s="148"/>
    </row>
    <row r="1299" spans="5:5" ht="15.75" x14ac:dyDescent="0.25">
      <c r="E1299" s="148"/>
    </row>
    <row r="1300" spans="5:5" ht="15.75" x14ac:dyDescent="0.25">
      <c r="E1300" s="148"/>
    </row>
    <row r="1301" spans="5:5" ht="15.75" x14ac:dyDescent="0.25">
      <c r="E1301" s="148"/>
    </row>
    <row r="1302" spans="5:5" ht="15.75" x14ac:dyDescent="0.25">
      <c r="E1302" s="148"/>
    </row>
    <row r="1303" spans="5:5" ht="15.75" x14ac:dyDescent="0.25">
      <c r="E1303" s="148"/>
    </row>
    <row r="1304" spans="5:5" ht="15.75" x14ac:dyDescent="0.25">
      <c r="E1304" s="148"/>
    </row>
    <row r="1305" spans="5:5" ht="15.75" x14ac:dyDescent="0.25">
      <c r="E1305" s="148"/>
    </row>
    <row r="1306" spans="5:5" ht="15.75" x14ac:dyDescent="0.25">
      <c r="E1306" s="148"/>
    </row>
    <row r="1307" spans="5:5" ht="15.75" x14ac:dyDescent="0.25">
      <c r="E1307" s="148"/>
    </row>
    <row r="1308" spans="5:5" ht="15.75" x14ac:dyDescent="0.25">
      <c r="E1308" s="148"/>
    </row>
    <row r="1309" spans="5:5" ht="15.75" x14ac:dyDescent="0.25">
      <c r="E1309" s="148"/>
    </row>
    <row r="1310" spans="5:5" ht="15.75" x14ac:dyDescent="0.25">
      <c r="E1310" s="148"/>
    </row>
    <row r="1311" spans="5:5" ht="15.75" x14ac:dyDescent="0.25">
      <c r="E1311" s="148"/>
    </row>
    <row r="1312" spans="5:5" ht="15.75" x14ac:dyDescent="0.25">
      <c r="E1312" s="148"/>
    </row>
    <row r="1313" spans="5:5" ht="15.75" x14ac:dyDescent="0.25">
      <c r="E1313" s="148"/>
    </row>
    <row r="1314" spans="5:5" ht="15.75" x14ac:dyDescent="0.25">
      <c r="E1314" s="148"/>
    </row>
    <row r="1315" spans="5:5" ht="15.75" x14ac:dyDescent="0.25">
      <c r="E1315" s="148"/>
    </row>
    <row r="1316" spans="5:5" ht="15.75" x14ac:dyDescent="0.25">
      <c r="E1316" s="148"/>
    </row>
    <row r="1317" spans="5:5" ht="15.75" x14ac:dyDescent="0.25">
      <c r="E1317" s="148"/>
    </row>
    <row r="1318" spans="5:5" ht="15.75" x14ac:dyDescent="0.25">
      <c r="E1318" s="148"/>
    </row>
    <row r="1319" spans="5:5" ht="15.75" x14ac:dyDescent="0.25">
      <c r="E1319" s="148"/>
    </row>
    <row r="1320" spans="5:5" ht="15.75" x14ac:dyDescent="0.25">
      <c r="E1320" s="148"/>
    </row>
    <row r="1321" spans="5:5" ht="15.75" x14ac:dyDescent="0.25">
      <c r="E1321" s="148"/>
    </row>
    <row r="1322" spans="5:5" ht="15.75" x14ac:dyDescent="0.25">
      <c r="E1322" s="148"/>
    </row>
    <row r="1323" spans="5:5" ht="15.75" x14ac:dyDescent="0.25">
      <c r="E1323" s="148"/>
    </row>
    <row r="1324" spans="5:5" ht="15.75" x14ac:dyDescent="0.25">
      <c r="E1324" s="148"/>
    </row>
    <row r="1325" spans="5:5" ht="15.75" x14ac:dyDescent="0.25">
      <c r="E1325" s="148"/>
    </row>
    <row r="1326" spans="5:5" ht="15.75" x14ac:dyDescent="0.25">
      <c r="E1326" s="148"/>
    </row>
    <row r="1327" spans="5:5" ht="15.75" x14ac:dyDescent="0.25">
      <c r="E1327" s="148"/>
    </row>
    <row r="1328" spans="5:5" ht="15.75" x14ac:dyDescent="0.25">
      <c r="E1328" s="148"/>
    </row>
    <row r="1329" spans="5:5" ht="15.75" x14ac:dyDescent="0.25">
      <c r="E1329" s="148"/>
    </row>
    <row r="1330" spans="5:5" ht="15.75" x14ac:dyDescent="0.25">
      <c r="E1330" s="148"/>
    </row>
    <row r="1331" spans="5:5" ht="15.75" x14ac:dyDescent="0.25">
      <c r="E1331" s="148"/>
    </row>
    <row r="1332" spans="5:5" ht="15.75" x14ac:dyDescent="0.25">
      <c r="E1332" s="148"/>
    </row>
    <row r="1333" spans="5:5" ht="15.75" x14ac:dyDescent="0.25">
      <c r="E1333" s="148"/>
    </row>
    <row r="1334" spans="5:5" ht="15.75" x14ac:dyDescent="0.25">
      <c r="E1334" s="148"/>
    </row>
    <row r="1335" spans="5:5" ht="15.75" x14ac:dyDescent="0.25">
      <c r="E1335" s="148"/>
    </row>
    <row r="1336" spans="5:5" ht="15.75" x14ac:dyDescent="0.25">
      <c r="E1336" s="148"/>
    </row>
    <row r="1337" spans="5:5" ht="15.75" x14ac:dyDescent="0.25">
      <c r="E1337" s="148"/>
    </row>
    <row r="1338" spans="5:5" ht="15.75" x14ac:dyDescent="0.25">
      <c r="E1338" s="148"/>
    </row>
    <row r="1339" spans="5:5" ht="15.75" x14ac:dyDescent="0.25">
      <c r="E1339" s="148"/>
    </row>
    <row r="1340" spans="5:5" ht="15.75" x14ac:dyDescent="0.25">
      <c r="E1340" s="148"/>
    </row>
    <row r="1341" spans="5:5" ht="15.75" x14ac:dyDescent="0.25">
      <c r="E1341" s="148"/>
    </row>
    <row r="1342" spans="5:5" ht="15.75" x14ac:dyDescent="0.25">
      <c r="E1342" s="148"/>
    </row>
    <row r="1343" spans="5:5" ht="15.75" x14ac:dyDescent="0.25">
      <c r="E1343" s="148"/>
    </row>
    <row r="1344" spans="5:5" ht="15.75" x14ac:dyDescent="0.25">
      <c r="E1344" s="148"/>
    </row>
    <row r="1345" spans="5:5" ht="15.75" x14ac:dyDescent="0.25">
      <c r="E1345" s="148"/>
    </row>
    <row r="1346" spans="5:5" ht="15.75" x14ac:dyDescent="0.25">
      <c r="E1346" s="148"/>
    </row>
    <row r="1347" spans="5:5" ht="15.75" x14ac:dyDescent="0.25">
      <c r="E1347" s="148"/>
    </row>
    <row r="1348" spans="5:5" ht="15.75" x14ac:dyDescent="0.25">
      <c r="E1348" s="148"/>
    </row>
    <row r="1349" spans="5:5" ht="15.75" x14ac:dyDescent="0.25">
      <c r="E1349" s="148"/>
    </row>
    <row r="1350" spans="5:5" ht="15.75" x14ac:dyDescent="0.25">
      <c r="E1350" s="148"/>
    </row>
    <row r="1351" spans="5:5" ht="15.75" x14ac:dyDescent="0.25">
      <c r="E1351" s="148"/>
    </row>
    <row r="1352" spans="5:5" ht="15.75" x14ac:dyDescent="0.25">
      <c r="E1352" s="148"/>
    </row>
    <row r="1353" spans="5:5" ht="15.75" x14ac:dyDescent="0.25">
      <c r="E1353" s="148"/>
    </row>
    <row r="1354" spans="5:5" ht="15.75" x14ac:dyDescent="0.25">
      <c r="E1354" s="148"/>
    </row>
    <row r="1355" spans="5:5" ht="15.75" x14ac:dyDescent="0.25">
      <c r="E1355" s="148"/>
    </row>
    <row r="1356" spans="5:5" ht="15.75" x14ac:dyDescent="0.25">
      <c r="E1356" s="148"/>
    </row>
    <row r="1357" spans="5:5" ht="15.75" x14ac:dyDescent="0.25">
      <c r="E1357" s="148"/>
    </row>
    <row r="1358" spans="5:5" ht="15.75" x14ac:dyDescent="0.25">
      <c r="E1358" s="148"/>
    </row>
    <row r="1359" spans="5:5" ht="15.75" x14ac:dyDescent="0.25">
      <c r="E1359" s="148"/>
    </row>
    <row r="1360" spans="5:5" ht="15.75" x14ac:dyDescent="0.25">
      <c r="E1360" s="148"/>
    </row>
    <row r="1361" spans="5:5" ht="15.75" x14ac:dyDescent="0.25">
      <c r="E1361" s="148"/>
    </row>
    <row r="1362" spans="5:5" ht="15.75" x14ac:dyDescent="0.25">
      <c r="E1362" s="148"/>
    </row>
    <row r="1363" spans="5:5" ht="15.75" x14ac:dyDescent="0.25">
      <c r="E1363" s="148"/>
    </row>
    <row r="1364" spans="5:5" ht="15.75" x14ac:dyDescent="0.25">
      <c r="E1364" s="148"/>
    </row>
    <row r="1365" spans="5:5" ht="15.75" x14ac:dyDescent="0.25">
      <c r="E1365" s="148"/>
    </row>
    <row r="1366" spans="5:5" ht="15.75" x14ac:dyDescent="0.25">
      <c r="E1366" s="148"/>
    </row>
    <row r="1367" spans="5:5" ht="15.75" x14ac:dyDescent="0.25">
      <c r="E1367" s="148"/>
    </row>
    <row r="1368" spans="5:5" ht="15.75" x14ac:dyDescent="0.25">
      <c r="E1368" s="148"/>
    </row>
    <row r="1369" spans="5:5" ht="15.75" x14ac:dyDescent="0.25">
      <c r="E1369" s="148"/>
    </row>
    <row r="1370" spans="5:5" ht="15.75" x14ac:dyDescent="0.25">
      <c r="E1370" s="148"/>
    </row>
    <row r="1371" spans="5:5" ht="15.75" x14ac:dyDescent="0.25">
      <c r="E1371" s="148"/>
    </row>
    <row r="1372" spans="5:5" ht="15.75" x14ac:dyDescent="0.25">
      <c r="E1372" s="148"/>
    </row>
    <row r="1373" spans="5:5" ht="15.75" x14ac:dyDescent="0.25">
      <c r="E1373" s="148"/>
    </row>
    <row r="1374" spans="5:5" ht="15.75" x14ac:dyDescent="0.25">
      <c r="E1374" s="148"/>
    </row>
    <row r="1375" spans="5:5" ht="15.75" x14ac:dyDescent="0.25">
      <c r="E1375" s="148"/>
    </row>
    <row r="1376" spans="5:5" ht="15.75" x14ac:dyDescent="0.25">
      <c r="E1376" s="148"/>
    </row>
    <row r="1377" spans="5:5" ht="15.75" x14ac:dyDescent="0.25">
      <c r="E1377" s="148"/>
    </row>
    <row r="1378" spans="5:5" ht="15.75" x14ac:dyDescent="0.25">
      <c r="E1378" s="148"/>
    </row>
    <row r="1379" spans="5:5" ht="15.75" x14ac:dyDescent="0.25">
      <c r="E1379" s="148"/>
    </row>
    <row r="1380" spans="5:5" ht="15.75" x14ac:dyDescent="0.25">
      <c r="E1380" s="148"/>
    </row>
    <row r="1381" spans="5:5" ht="15.75" x14ac:dyDescent="0.25">
      <c r="E1381" s="148"/>
    </row>
    <row r="1382" spans="5:5" ht="15.75" x14ac:dyDescent="0.25">
      <c r="E1382" s="148"/>
    </row>
    <row r="1383" spans="5:5" ht="15.75" x14ac:dyDescent="0.25">
      <c r="E1383" s="148"/>
    </row>
    <row r="1384" spans="5:5" ht="15.75" x14ac:dyDescent="0.25">
      <c r="E1384" s="148"/>
    </row>
    <row r="1385" spans="5:5" ht="15.75" x14ac:dyDescent="0.25">
      <c r="E1385" s="148"/>
    </row>
    <row r="1386" spans="5:5" ht="15.75" x14ac:dyDescent="0.25">
      <c r="E1386" s="148"/>
    </row>
    <row r="1387" spans="5:5" ht="15.75" x14ac:dyDescent="0.25">
      <c r="E1387" s="148"/>
    </row>
    <row r="1388" spans="5:5" ht="15.75" x14ac:dyDescent="0.25">
      <c r="E1388" s="148"/>
    </row>
    <row r="1389" spans="5:5" ht="15.75" x14ac:dyDescent="0.25">
      <c r="E1389" s="148"/>
    </row>
    <row r="1390" spans="5:5" ht="15.75" x14ac:dyDescent="0.25">
      <c r="E1390" s="148"/>
    </row>
    <row r="1391" spans="5:5" ht="15.75" x14ac:dyDescent="0.25">
      <c r="E1391" s="148"/>
    </row>
    <row r="1392" spans="5:5" ht="15.75" x14ac:dyDescent="0.25">
      <c r="E1392" s="148"/>
    </row>
    <row r="1393" spans="5:5" ht="15.75" x14ac:dyDescent="0.25">
      <c r="E1393" s="148"/>
    </row>
    <row r="1394" spans="5:5" ht="15.75" x14ac:dyDescent="0.25">
      <c r="E1394" s="148"/>
    </row>
    <row r="1395" spans="5:5" ht="15.75" x14ac:dyDescent="0.25">
      <c r="E1395" s="148"/>
    </row>
    <row r="1396" spans="5:5" ht="15.75" x14ac:dyDescent="0.25">
      <c r="E1396" s="148"/>
    </row>
    <row r="1397" spans="5:5" ht="15.75" x14ac:dyDescent="0.25">
      <c r="E1397" s="148"/>
    </row>
    <row r="1398" spans="5:5" ht="15.75" x14ac:dyDescent="0.25">
      <c r="E1398" s="148"/>
    </row>
    <row r="1399" spans="5:5" ht="15.75" x14ac:dyDescent="0.25">
      <c r="E1399" s="148"/>
    </row>
    <row r="1400" spans="5:5" ht="15.75" x14ac:dyDescent="0.25">
      <c r="E1400" s="148"/>
    </row>
    <row r="1401" spans="5:5" ht="15.75" x14ac:dyDescent="0.25">
      <c r="E1401" s="148"/>
    </row>
    <row r="1402" spans="5:5" ht="15.75" x14ac:dyDescent="0.25">
      <c r="E1402" s="148"/>
    </row>
    <row r="1403" spans="5:5" ht="15.75" x14ac:dyDescent="0.25">
      <c r="E1403" s="148"/>
    </row>
    <row r="1404" spans="5:5" ht="15.75" x14ac:dyDescent="0.25">
      <c r="E1404" s="148"/>
    </row>
    <row r="1405" spans="5:5" ht="15.75" x14ac:dyDescent="0.25">
      <c r="E1405" s="148"/>
    </row>
    <row r="1406" spans="5:5" ht="15.75" x14ac:dyDescent="0.25">
      <c r="E1406" s="148"/>
    </row>
    <row r="1407" spans="5:5" ht="15.75" x14ac:dyDescent="0.25">
      <c r="E1407" s="148"/>
    </row>
    <row r="1408" spans="5:5" ht="15.75" x14ac:dyDescent="0.25">
      <c r="E1408" s="148"/>
    </row>
    <row r="1409" spans="5:5" ht="15.75" x14ac:dyDescent="0.25">
      <c r="E1409" s="148"/>
    </row>
    <row r="1410" spans="5:5" ht="15.75" x14ac:dyDescent="0.25">
      <c r="E1410" s="148"/>
    </row>
    <row r="1411" spans="5:5" ht="15.75" x14ac:dyDescent="0.25">
      <c r="E1411" s="148"/>
    </row>
    <row r="1412" spans="5:5" ht="15.75" x14ac:dyDescent="0.25">
      <c r="E1412" s="148"/>
    </row>
    <row r="1413" spans="5:5" ht="15.75" x14ac:dyDescent="0.25">
      <c r="E1413" s="148"/>
    </row>
    <row r="1414" spans="5:5" ht="15.75" x14ac:dyDescent="0.25">
      <c r="E1414" s="148"/>
    </row>
    <row r="1415" spans="5:5" ht="15.75" x14ac:dyDescent="0.25">
      <c r="E1415" s="148"/>
    </row>
    <row r="1416" spans="5:5" ht="15.75" x14ac:dyDescent="0.25">
      <c r="E1416" s="148"/>
    </row>
    <row r="1417" spans="5:5" ht="15.75" x14ac:dyDescent="0.25">
      <c r="E1417" s="148"/>
    </row>
    <row r="1418" spans="5:5" ht="15.75" x14ac:dyDescent="0.25">
      <c r="E1418" s="148"/>
    </row>
    <row r="1419" spans="5:5" ht="15.75" x14ac:dyDescent="0.25">
      <c r="E1419" s="148"/>
    </row>
    <row r="1420" spans="5:5" ht="15.75" x14ac:dyDescent="0.25">
      <c r="E1420" s="148"/>
    </row>
    <row r="1421" spans="5:5" ht="15.75" x14ac:dyDescent="0.25">
      <c r="E1421" s="148"/>
    </row>
    <row r="1422" spans="5:5" ht="15.75" x14ac:dyDescent="0.25">
      <c r="E1422" s="148"/>
    </row>
    <row r="1423" spans="5:5" ht="15.75" x14ac:dyDescent="0.25">
      <c r="E1423" s="148"/>
    </row>
    <row r="1424" spans="5:5" ht="15.75" x14ac:dyDescent="0.25">
      <c r="E1424" s="148"/>
    </row>
    <row r="1425" spans="5:5" ht="15.75" x14ac:dyDescent="0.25">
      <c r="E1425" s="148"/>
    </row>
    <row r="1426" spans="5:5" ht="15.75" x14ac:dyDescent="0.25">
      <c r="E1426" s="148"/>
    </row>
    <row r="1427" spans="5:5" ht="15.75" x14ac:dyDescent="0.25">
      <c r="E1427" s="148"/>
    </row>
    <row r="1428" spans="5:5" ht="15.75" x14ac:dyDescent="0.25">
      <c r="E1428" s="148"/>
    </row>
    <row r="1429" spans="5:5" ht="15.75" x14ac:dyDescent="0.25">
      <c r="E1429" s="148"/>
    </row>
    <row r="1430" spans="5:5" ht="15.75" x14ac:dyDescent="0.25">
      <c r="E1430" s="148"/>
    </row>
    <row r="1431" spans="5:5" ht="15.75" x14ac:dyDescent="0.25">
      <c r="E1431" s="148"/>
    </row>
    <row r="1432" spans="5:5" ht="15.75" x14ac:dyDescent="0.25">
      <c r="E1432" s="148"/>
    </row>
    <row r="1433" spans="5:5" ht="15.75" x14ac:dyDescent="0.25">
      <c r="E1433" s="148"/>
    </row>
    <row r="1434" spans="5:5" ht="15.75" x14ac:dyDescent="0.25">
      <c r="E1434" s="148"/>
    </row>
    <row r="1435" spans="5:5" ht="15.75" x14ac:dyDescent="0.25">
      <c r="E1435" s="148"/>
    </row>
    <row r="1436" spans="5:5" ht="15.75" x14ac:dyDescent="0.25">
      <c r="E1436" s="148"/>
    </row>
    <row r="1437" spans="5:5" ht="15.75" x14ac:dyDescent="0.25">
      <c r="E1437" s="148"/>
    </row>
    <row r="1438" spans="5:5" ht="15.75" x14ac:dyDescent="0.25">
      <c r="E1438" s="148"/>
    </row>
    <row r="1439" spans="5:5" ht="15.75" x14ac:dyDescent="0.25">
      <c r="E1439" s="148"/>
    </row>
    <row r="1440" spans="5:5" ht="15.75" x14ac:dyDescent="0.25">
      <c r="E1440" s="148"/>
    </row>
    <row r="1441" spans="5:5" ht="15.75" x14ac:dyDescent="0.25">
      <c r="E1441" s="148"/>
    </row>
    <row r="1442" spans="5:5" ht="15.75" x14ac:dyDescent="0.25">
      <c r="E1442" s="148"/>
    </row>
    <row r="1443" spans="5:5" ht="15.75" x14ac:dyDescent="0.25">
      <c r="E1443" s="148"/>
    </row>
    <row r="1444" spans="5:5" ht="15.75" x14ac:dyDescent="0.25">
      <c r="E1444" s="148"/>
    </row>
    <row r="1445" spans="5:5" ht="15.75" x14ac:dyDescent="0.25">
      <c r="E1445" s="148"/>
    </row>
    <row r="1446" spans="5:5" ht="15.75" x14ac:dyDescent="0.25">
      <c r="E1446" s="148"/>
    </row>
    <row r="1447" spans="5:5" ht="15.75" x14ac:dyDescent="0.25">
      <c r="E1447" s="148"/>
    </row>
    <row r="1448" spans="5:5" ht="15.75" x14ac:dyDescent="0.25">
      <c r="E1448" s="148"/>
    </row>
    <row r="1449" spans="5:5" ht="15.75" x14ac:dyDescent="0.25">
      <c r="E1449" s="148"/>
    </row>
    <row r="1450" spans="5:5" ht="15.75" x14ac:dyDescent="0.25">
      <c r="E1450" s="148"/>
    </row>
    <row r="1451" spans="5:5" ht="15.75" x14ac:dyDescent="0.25">
      <c r="E1451" s="148"/>
    </row>
    <row r="1452" spans="5:5" ht="15.75" x14ac:dyDescent="0.25">
      <c r="E1452" s="148"/>
    </row>
    <row r="1453" spans="5:5" ht="15.75" x14ac:dyDescent="0.25">
      <c r="E1453" s="148"/>
    </row>
    <row r="1454" spans="5:5" ht="15.75" x14ac:dyDescent="0.25">
      <c r="E1454" s="148"/>
    </row>
    <row r="1455" spans="5:5" ht="15.75" x14ac:dyDescent="0.25">
      <c r="E1455" s="148"/>
    </row>
    <row r="1456" spans="5:5" ht="15.75" x14ac:dyDescent="0.25">
      <c r="E1456" s="148"/>
    </row>
    <row r="1457" spans="5:5" ht="15.75" x14ac:dyDescent="0.25">
      <c r="E1457" s="148"/>
    </row>
    <row r="1458" spans="5:5" ht="15.75" x14ac:dyDescent="0.25">
      <c r="E1458" s="148"/>
    </row>
    <row r="1459" spans="5:5" ht="15.75" x14ac:dyDescent="0.25">
      <c r="E1459" s="148"/>
    </row>
    <row r="1460" spans="5:5" ht="15.75" x14ac:dyDescent="0.25">
      <c r="E1460" s="148"/>
    </row>
    <row r="1461" spans="5:5" ht="15.75" x14ac:dyDescent="0.25">
      <c r="E1461" s="148"/>
    </row>
    <row r="1462" spans="5:5" ht="15.75" x14ac:dyDescent="0.25">
      <c r="E1462" s="148"/>
    </row>
    <row r="1463" spans="5:5" ht="15.75" x14ac:dyDescent="0.25">
      <c r="E1463" s="148"/>
    </row>
    <row r="1464" spans="5:5" ht="15.75" x14ac:dyDescent="0.25">
      <c r="E1464" s="148"/>
    </row>
    <row r="1465" spans="5:5" ht="15.75" x14ac:dyDescent="0.25">
      <c r="E1465" s="148"/>
    </row>
    <row r="1466" spans="5:5" ht="15.75" x14ac:dyDescent="0.25">
      <c r="E1466" s="148"/>
    </row>
    <row r="1467" spans="5:5" ht="15.75" x14ac:dyDescent="0.25">
      <c r="E1467" s="148"/>
    </row>
    <row r="1468" spans="5:5" ht="15.75" x14ac:dyDescent="0.25">
      <c r="E1468" s="148"/>
    </row>
    <row r="1469" spans="5:5" ht="15.75" x14ac:dyDescent="0.25">
      <c r="E1469" s="148"/>
    </row>
    <row r="1470" spans="5:5" ht="15.75" x14ac:dyDescent="0.25">
      <c r="E1470" s="148"/>
    </row>
    <row r="1471" spans="5:5" ht="15.75" x14ac:dyDescent="0.25">
      <c r="E1471" s="148"/>
    </row>
    <row r="1472" spans="5:5" ht="15.75" x14ac:dyDescent="0.25">
      <c r="E1472" s="148"/>
    </row>
    <row r="1473" spans="5:5" ht="15.75" x14ac:dyDescent="0.25">
      <c r="E1473" s="148"/>
    </row>
    <row r="1474" spans="5:5" ht="15.75" x14ac:dyDescent="0.25">
      <c r="E1474" s="148"/>
    </row>
    <row r="1475" spans="5:5" ht="15.75" x14ac:dyDescent="0.25">
      <c r="E1475" s="148"/>
    </row>
    <row r="1476" spans="5:5" ht="15.75" x14ac:dyDescent="0.25">
      <c r="E1476" s="148"/>
    </row>
    <row r="1477" spans="5:5" ht="15.75" x14ac:dyDescent="0.25">
      <c r="E1477" s="148"/>
    </row>
    <row r="1478" spans="5:5" ht="15.75" x14ac:dyDescent="0.25">
      <c r="E1478" s="148"/>
    </row>
    <row r="1479" spans="5:5" ht="15.75" x14ac:dyDescent="0.25">
      <c r="E1479" s="148"/>
    </row>
    <row r="1480" spans="5:5" ht="15.75" x14ac:dyDescent="0.25">
      <c r="E1480" s="148"/>
    </row>
    <row r="1481" spans="5:5" ht="15.75" x14ac:dyDescent="0.25">
      <c r="E1481" s="148"/>
    </row>
    <row r="1482" spans="5:5" ht="15.75" x14ac:dyDescent="0.25">
      <c r="E1482" s="148"/>
    </row>
    <row r="1483" spans="5:5" ht="15.75" x14ac:dyDescent="0.25">
      <c r="E1483" s="148"/>
    </row>
    <row r="1484" spans="5:5" ht="15.75" x14ac:dyDescent="0.25">
      <c r="E1484" s="148"/>
    </row>
    <row r="1485" spans="5:5" ht="15.75" x14ac:dyDescent="0.25">
      <c r="E1485" s="148"/>
    </row>
    <row r="1486" spans="5:5" ht="15.75" x14ac:dyDescent="0.25">
      <c r="E1486" s="148"/>
    </row>
    <row r="1487" spans="5:5" ht="15.75" x14ac:dyDescent="0.25">
      <c r="E1487" s="148"/>
    </row>
    <row r="1488" spans="5:5" ht="15.75" x14ac:dyDescent="0.25">
      <c r="E1488" s="148"/>
    </row>
    <row r="1489" spans="5:5" ht="15.75" x14ac:dyDescent="0.25">
      <c r="E1489" s="148"/>
    </row>
    <row r="1490" spans="5:5" ht="15.75" x14ac:dyDescent="0.25">
      <c r="E1490" s="148"/>
    </row>
    <row r="1491" spans="5:5" ht="15.75" x14ac:dyDescent="0.25">
      <c r="E1491" s="148"/>
    </row>
    <row r="1492" spans="5:5" ht="15.75" x14ac:dyDescent="0.25">
      <c r="E1492" s="148"/>
    </row>
    <row r="1493" spans="5:5" ht="15.75" x14ac:dyDescent="0.25">
      <c r="E1493" s="148"/>
    </row>
    <row r="1494" spans="5:5" ht="15.75" x14ac:dyDescent="0.25">
      <c r="E1494" s="148"/>
    </row>
    <row r="1495" spans="5:5" ht="15.75" x14ac:dyDescent="0.25">
      <c r="E1495" s="148"/>
    </row>
    <row r="1496" spans="5:5" ht="15.75" x14ac:dyDescent="0.25">
      <c r="E1496" s="148"/>
    </row>
    <row r="1497" spans="5:5" ht="15.75" x14ac:dyDescent="0.25">
      <c r="E1497" s="148"/>
    </row>
    <row r="1498" spans="5:5" ht="15.75" x14ac:dyDescent="0.25">
      <c r="E1498" s="148"/>
    </row>
    <row r="1499" spans="5:5" ht="15.75" x14ac:dyDescent="0.25">
      <c r="E1499" s="148"/>
    </row>
    <row r="1500" spans="5:5" ht="15.75" x14ac:dyDescent="0.25">
      <c r="E1500" s="148"/>
    </row>
    <row r="1501" spans="5:5" ht="15.75" x14ac:dyDescent="0.25">
      <c r="E1501" s="148"/>
    </row>
    <row r="1502" spans="5:5" ht="15.75" x14ac:dyDescent="0.25">
      <c r="E1502" s="148"/>
    </row>
    <row r="1503" spans="5:5" ht="15.75" x14ac:dyDescent="0.25">
      <c r="E1503" s="148"/>
    </row>
    <row r="1504" spans="5:5" ht="15.75" x14ac:dyDescent="0.25">
      <c r="E1504" s="148"/>
    </row>
    <row r="1505" spans="5:5" ht="15.75" x14ac:dyDescent="0.25">
      <c r="E1505" s="148"/>
    </row>
    <row r="1506" spans="5:5" ht="15.75" x14ac:dyDescent="0.25">
      <c r="E1506" s="148"/>
    </row>
    <row r="1507" spans="5:5" ht="15.75" x14ac:dyDescent="0.25">
      <c r="E1507" s="148"/>
    </row>
    <row r="1508" spans="5:5" ht="15.75" x14ac:dyDescent="0.25">
      <c r="E1508" s="148"/>
    </row>
    <row r="1509" spans="5:5" ht="15.75" x14ac:dyDescent="0.25">
      <c r="E1509" s="148"/>
    </row>
    <row r="1510" spans="5:5" ht="15.75" x14ac:dyDescent="0.25">
      <c r="E1510" s="148"/>
    </row>
    <row r="1511" spans="5:5" ht="15.75" x14ac:dyDescent="0.25">
      <c r="E1511" s="148"/>
    </row>
    <row r="1512" spans="5:5" ht="15.75" x14ac:dyDescent="0.25">
      <c r="E1512" s="148"/>
    </row>
    <row r="1513" spans="5:5" ht="15.75" x14ac:dyDescent="0.25">
      <c r="E1513" s="148"/>
    </row>
    <row r="1514" spans="5:5" ht="15.75" x14ac:dyDescent="0.25">
      <c r="E1514" s="148"/>
    </row>
    <row r="1515" spans="5:5" ht="15.75" x14ac:dyDescent="0.25">
      <c r="E1515" s="148"/>
    </row>
    <row r="1516" spans="5:5" ht="15.75" x14ac:dyDescent="0.25">
      <c r="E1516" s="148"/>
    </row>
    <row r="1517" spans="5:5" ht="15.75" x14ac:dyDescent="0.25">
      <c r="E1517" s="148"/>
    </row>
    <row r="1518" spans="5:5" ht="15.75" x14ac:dyDescent="0.25">
      <c r="E1518" s="148"/>
    </row>
    <row r="1519" spans="5:5" ht="15.75" x14ac:dyDescent="0.25">
      <c r="E1519" s="148"/>
    </row>
    <row r="1520" spans="5:5" ht="15.75" x14ac:dyDescent="0.25">
      <c r="E1520" s="148"/>
    </row>
    <row r="1521" spans="5:5" ht="15.75" x14ac:dyDescent="0.25">
      <c r="E1521" s="148"/>
    </row>
    <row r="1522" spans="5:5" ht="15.75" x14ac:dyDescent="0.25">
      <c r="E1522" s="148"/>
    </row>
    <row r="1523" spans="5:5" ht="15.75" x14ac:dyDescent="0.25">
      <c r="E1523" s="148"/>
    </row>
    <row r="1524" spans="5:5" ht="15.75" x14ac:dyDescent="0.25">
      <c r="E1524" s="148"/>
    </row>
    <row r="1525" spans="5:5" ht="15.75" x14ac:dyDescent="0.25">
      <c r="E1525" s="148"/>
    </row>
    <row r="1526" spans="5:5" ht="15.75" x14ac:dyDescent="0.25">
      <c r="E1526" s="148"/>
    </row>
    <row r="1527" spans="5:5" ht="15.75" x14ac:dyDescent="0.25">
      <c r="E1527" s="148"/>
    </row>
    <row r="1528" spans="5:5" ht="15.75" x14ac:dyDescent="0.25">
      <c r="E1528" s="148"/>
    </row>
    <row r="1529" spans="5:5" ht="15.75" x14ac:dyDescent="0.25">
      <c r="E1529" s="148"/>
    </row>
    <row r="1530" spans="5:5" ht="15.75" x14ac:dyDescent="0.25">
      <c r="E1530" s="148"/>
    </row>
    <row r="1531" spans="5:5" ht="15.75" x14ac:dyDescent="0.25">
      <c r="E1531" s="148"/>
    </row>
    <row r="1532" spans="5:5" ht="15.75" x14ac:dyDescent="0.25">
      <c r="E1532" s="148"/>
    </row>
    <row r="1533" spans="5:5" ht="15.75" x14ac:dyDescent="0.25">
      <c r="E1533" s="148"/>
    </row>
    <row r="1534" spans="5:5" ht="15.75" x14ac:dyDescent="0.25">
      <c r="E1534" s="148"/>
    </row>
    <row r="1535" spans="5:5" ht="15.75" x14ac:dyDescent="0.25">
      <c r="E1535" s="148"/>
    </row>
    <row r="1536" spans="5:5" ht="15.75" x14ac:dyDescent="0.25">
      <c r="E1536" s="148"/>
    </row>
    <row r="1537" spans="5:5" ht="15.75" x14ac:dyDescent="0.25">
      <c r="E1537" s="148"/>
    </row>
    <row r="1538" spans="5:5" ht="15.75" x14ac:dyDescent="0.25">
      <c r="E1538" s="148"/>
    </row>
    <row r="1539" spans="5:5" ht="15.75" x14ac:dyDescent="0.25">
      <c r="E1539" s="148"/>
    </row>
    <row r="1540" spans="5:5" ht="15.75" x14ac:dyDescent="0.25">
      <c r="E1540" s="148"/>
    </row>
    <row r="1541" spans="5:5" ht="15.75" x14ac:dyDescent="0.25">
      <c r="E1541" s="148"/>
    </row>
    <row r="1542" spans="5:5" ht="15.75" x14ac:dyDescent="0.25">
      <c r="E1542" s="148"/>
    </row>
    <row r="1543" spans="5:5" ht="15.75" x14ac:dyDescent="0.25">
      <c r="E1543" s="148"/>
    </row>
    <row r="1544" spans="5:5" ht="15.75" x14ac:dyDescent="0.25">
      <c r="E1544" s="148"/>
    </row>
    <row r="1545" spans="5:5" ht="15.75" x14ac:dyDescent="0.25">
      <c r="E1545" s="148"/>
    </row>
    <row r="1546" spans="5:5" ht="15.75" x14ac:dyDescent="0.25">
      <c r="E1546" s="148"/>
    </row>
    <row r="1547" spans="5:5" ht="15.75" x14ac:dyDescent="0.25">
      <c r="E1547" s="148"/>
    </row>
    <row r="1548" spans="5:5" ht="15.75" x14ac:dyDescent="0.25">
      <c r="E1548" s="148"/>
    </row>
    <row r="1549" spans="5:5" ht="15.75" x14ac:dyDescent="0.25">
      <c r="E1549" s="148"/>
    </row>
    <row r="1550" spans="5:5" ht="15.75" x14ac:dyDescent="0.25">
      <c r="E1550" s="148"/>
    </row>
    <row r="1551" spans="5:5" ht="15.75" x14ac:dyDescent="0.25">
      <c r="E1551" s="148"/>
    </row>
    <row r="1552" spans="5:5" ht="15.75" x14ac:dyDescent="0.25">
      <c r="E1552" s="148"/>
    </row>
    <row r="1553" spans="5:5" ht="15.75" x14ac:dyDescent="0.25">
      <c r="E1553" s="148"/>
    </row>
    <row r="1554" spans="5:5" ht="15.75" x14ac:dyDescent="0.25">
      <c r="E1554" s="148"/>
    </row>
    <row r="1555" spans="5:5" ht="15.75" x14ac:dyDescent="0.25">
      <c r="E1555" s="148"/>
    </row>
    <row r="1556" spans="5:5" ht="15.75" x14ac:dyDescent="0.25">
      <c r="E1556" s="148"/>
    </row>
    <row r="1557" spans="5:5" ht="15.75" x14ac:dyDescent="0.25">
      <c r="E1557" s="148"/>
    </row>
    <row r="1558" spans="5:5" ht="15.75" x14ac:dyDescent="0.25">
      <c r="E1558" s="148"/>
    </row>
    <row r="1559" spans="5:5" ht="15.75" x14ac:dyDescent="0.25">
      <c r="E1559" s="148"/>
    </row>
    <row r="1560" spans="5:5" ht="15.75" x14ac:dyDescent="0.25">
      <c r="E1560" s="148"/>
    </row>
    <row r="1561" spans="5:5" ht="15.75" x14ac:dyDescent="0.25">
      <c r="E1561" s="148"/>
    </row>
    <row r="1562" spans="5:5" ht="15.75" x14ac:dyDescent="0.25">
      <c r="E1562" s="148"/>
    </row>
    <row r="1563" spans="5:5" ht="15.75" x14ac:dyDescent="0.25">
      <c r="E1563" s="148"/>
    </row>
    <row r="1564" spans="5:5" ht="15.75" x14ac:dyDescent="0.25">
      <c r="E1564" s="148"/>
    </row>
    <row r="1565" spans="5:5" ht="15.75" x14ac:dyDescent="0.25">
      <c r="E1565" s="148"/>
    </row>
    <row r="1566" spans="5:5" ht="15.75" x14ac:dyDescent="0.25">
      <c r="E1566" s="148"/>
    </row>
    <row r="1567" spans="5:5" ht="15.75" x14ac:dyDescent="0.25">
      <c r="E1567" s="148"/>
    </row>
    <row r="1568" spans="5:5" ht="15.75" x14ac:dyDescent="0.25">
      <c r="E1568" s="148"/>
    </row>
    <row r="1569" spans="5:5" ht="15.75" x14ac:dyDescent="0.25">
      <c r="E1569" s="148"/>
    </row>
    <row r="1570" spans="5:5" ht="15.75" x14ac:dyDescent="0.25">
      <c r="E1570" s="148"/>
    </row>
    <row r="1571" spans="5:5" ht="15.75" x14ac:dyDescent="0.25">
      <c r="E1571" s="148"/>
    </row>
    <row r="1572" spans="5:5" ht="15.75" x14ac:dyDescent="0.25">
      <c r="E1572" s="148"/>
    </row>
    <row r="1573" spans="5:5" ht="15.75" x14ac:dyDescent="0.25">
      <c r="E1573" s="148"/>
    </row>
    <row r="1574" spans="5:5" ht="15.75" x14ac:dyDescent="0.25">
      <c r="E1574" s="148"/>
    </row>
    <row r="1575" spans="5:5" ht="15.75" x14ac:dyDescent="0.25">
      <c r="E1575" s="148"/>
    </row>
    <row r="1576" spans="5:5" ht="15.75" x14ac:dyDescent="0.25">
      <c r="E1576" s="148"/>
    </row>
    <row r="1577" spans="5:5" ht="15.75" x14ac:dyDescent="0.25">
      <c r="E1577" s="148"/>
    </row>
    <row r="1578" spans="5:5" ht="15.75" x14ac:dyDescent="0.25">
      <c r="E1578" s="148"/>
    </row>
    <row r="1579" spans="5:5" ht="15.75" x14ac:dyDescent="0.25">
      <c r="E1579" s="148"/>
    </row>
    <row r="1580" spans="5:5" ht="15.75" x14ac:dyDescent="0.25">
      <c r="E1580" s="148"/>
    </row>
    <row r="1581" spans="5:5" ht="15.75" x14ac:dyDescent="0.25">
      <c r="E1581" s="148"/>
    </row>
    <row r="1582" spans="5:5" ht="15.75" x14ac:dyDescent="0.25">
      <c r="E1582" s="148"/>
    </row>
    <row r="1583" spans="5:5" ht="15.75" x14ac:dyDescent="0.25">
      <c r="E1583" s="148"/>
    </row>
    <row r="1584" spans="5:5" ht="15.75" x14ac:dyDescent="0.25">
      <c r="E1584" s="148"/>
    </row>
    <row r="1585" spans="5:5" ht="15.75" x14ac:dyDescent="0.25">
      <c r="E1585" s="148"/>
    </row>
    <row r="1586" spans="5:5" ht="15.75" x14ac:dyDescent="0.25">
      <c r="E1586" s="148"/>
    </row>
    <row r="1587" spans="5:5" ht="15.75" x14ac:dyDescent="0.25">
      <c r="E1587" s="148"/>
    </row>
    <row r="1588" spans="5:5" ht="15.75" x14ac:dyDescent="0.25">
      <c r="E1588" s="148"/>
    </row>
    <row r="1589" spans="5:5" ht="15.75" x14ac:dyDescent="0.25">
      <c r="E1589" s="148"/>
    </row>
    <row r="1590" spans="5:5" ht="15.75" x14ac:dyDescent="0.25">
      <c r="E1590" s="148"/>
    </row>
    <row r="1591" spans="5:5" ht="15.75" x14ac:dyDescent="0.25">
      <c r="E1591" s="148"/>
    </row>
    <row r="1592" spans="5:5" ht="15.75" x14ac:dyDescent="0.25">
      <c r="E1592" s="148"/>
    </row>
    <row r="1593" spans="5:5" ht="15.75" x14ac:dyDescent="0.25">
      <c r="E1593" s="148"/>
    </row>
    <row r="1594" spans="5:5" ht="15.75" x14ac:dyDescent="0.25">
      <c r="E1594" s="148"/>
    </row>
    <row r="1595" spans="5:5" ht="15.75" x14ac:dyDescent="0.25">
      <c r="E1595" s="148"/>
    </row>
    <row r="1596" spans="5:5" ht="15.75" x14ac:dyDescent="0.25">
      <c r="E1596" s="148"/>
    </row>
    <row r="1597" spans="5:5" ht="15.75" x14ac:dyDescent="0.25">
      <c r="E1597" s="148"/>
    </row>
    <row r="1598" spans="5:5" ht="15.75" x14ac:dyDescent="0.25">
      <c r="E1598" s="148"/>
    </row>
    <row r="1599" spans="5:5" ht="15.75" x14ac:dyDescent="0.25">
      <c r="E1599" s="148"/>
    </row>
    <row r="1600" spans="5:5" ht="15.75" x14ac:dyDescent="0.25">
      <c r="E1600" s="148"/>
    </row>
    <row r="1601" spans="5:5" ht="15.75" x14ac:dyDescent="0.25">
      <c r="E1601" s="148"/>
    </row>
    <row r="1602" spans="5:5" ht="15.75" x14ac:dyDescent="0.25">
      <c r="E1602" s="148"/>
    </row>
    <row r="1603" spans="5:5" ht="15.75" x14ac:dyDescent="0.25">
      <c r="E1603" s="148"/>
    </row>
    <row r="1604" spans="5:5" ht="15.75" x14ac:dyDescent="0.25">
      <c r="E1604" s="148"/>
    </row>
    <row r="1605" spans="5:5" ht="15.75" x14ac:dyDescent="0.25">
      <c r="E1605" s="148"/>
    </row>
    <row r="1606" spans="5:5" ht="15.75" x14ac:dyDescent="0.25">
      <c r="E1606" s="148"/>
    </row>
    <row r="1607" spans="5:5" ht="15.75" x14ac:dyDescent="0.25">
      <c r="E1607" s="148"/>
    </row>
    <row r="1608" spans="5:5" ht="15.75" x14ac:dyDescent="0.25">
      <c r="E1608" s="148"/>
    </row>
    <row r="1609" spans="5:5" ht="15.75" x14ac:dyDescent="0.25">
      <c r="E1609" s="148"/>
    </row>
    <row r="1610" spans="5:5" ht="15.75" x14ac:dyDescent="0.25">
      <c r="E1610" s="148"/>
    </row>
    <row r="1611" spans="5:5" ht="15.75" x14ac:dyDescent="0.25">
      <c r="E1611" s="148"/>
    </row>
    <row r="1612" spans="5:5" ht="15.75" x14ac:dyDescent="0.25">
      <c r="E1612" s="148"/>
    </row>
    <row r="1613" spans="5:5" ht="15.75" x14ac:dyDescent="0.25">
      <c r="E1613" s="148"/>
    </row>
    <row r="1614" spans="5:5" ht="15.75" x14ac:dyDescent="0.25">
      <c r="E1614" s="148"/>
    </row>
    <row r="1615" spans="5:5" ht="15.75" x14ac:dyDescent="0.25">
      <c r="E1615" s="148"/>
    </row>
    <row r="1616" spans="5:5" ht="15.75" x14ac:dyDescent="0.25">
      <c r="E1616" s="148"/>
    </row>
    <row r="1617" spans="5:5" ht="15.75" x14ac:dyDescent="0.25">
      <c r="E1617" s="148"/>
    </row>
    <row r="1618" spans="5:5" ht="15.75" x14ac:dyDescent="0.25">
      <c r="E1618" s="148"/>
    </row>
    <row r="1619" spans="5:5" ht="15.75" x14ac:dyDescent="0.25">
      <c r="E1619" s="148"/>
    </row>
    <row r="1620" spans="5:5" ht="15.75" x14ac:dyDescent="0.25">
      <c r="E1620" s="148"/>
    </row>
    <row r="1621" spans="5:5" ht="15.75" x14ac:dyDescent="0.25">
      <c r="E1621" s="148"/>
    </row>
    <row r="1622" spans="5:5" ht="15.75" x14ac:dyDescent="0.25">
      <c r="E1622" s="148"/>
    </row>
    <row r="1623" spans="5:5" ht="15.75" x14ac:dyDescent="0.25">
      <c r="E1623" s="148"/>
    </row>
    <row r="1624" spans="5:5" ht="15.75" x14ac:dyDescent="0.25">
      <c r="E1624" s="148"/>
    </row>
    <row r="1625" spans="5:5" ht="15.75" x14ac:dyDescent="0.25">
      <c r="E1625" s="148"/>
    </row>
    <row r="1626" spans="5:5" ht="15.75" x14ac:dyDescent="0.25">
      <c r="E1626" s="148"/>
    </row>
    <row r="1627" spans="5:5" ht="15.75" x14ac:dyDescent="0.25">
      <c r="E1627" s="148"/>
    </row>
    <row r="1628" spans="5:5" ht="15.75" x14ac:dyDescent="0.25">
      <c r="E1628" s="148"/>
    </row>
    <row r="1629" spans="5:5" ht="15.75" x14ac:dyDescent="0.25">
      <c r="E1629" s="148"/>
    </row>
    <row r="1630" spans="5:5" ht="15.75" x14ac:dyDescent="0.25">
      <c r="E1630" s="148"/>
    </row>
    <row r="1631" spans="5:5" ht="15.75" x14ac:dyDescent="0.25">
      <c r="E1631" s="148"/>
    </row>
    <row r="1632" spans="5:5" ht="15.75" x14ac:dyDescent="0.25">
      <c r="E1632" s="148"/>
    </row>
    <row r="1633" spans="5:5" ht="15.75" x14ac:dyDescent="0.25">
      <c r="E1633" s="148"/>
    </row>
    <row r="1634" spans="5:5" ht="15.75" x14ac:dyDescent="0.25">
      <c r="E1634" s="148"/>
    </row>
    <row r="1635" spans="5:5" ht="15.75" x14ac:dyDescent="0.25">
      <c r="E1635" s="148"/>
    </row>
    <row r="1636" spans="5:5" ht="15.75" x14ac:dyDescent="0.25">
      <c r="E1636" s="148"/>
    </row>
    <row r="1637" spans="5:5" ht="15.75" x14ac:dyDescent="0.25">
      <c r="E1637" s="148"/>
    </row>
    <row r="1638" spans="5:5" ht="15.75" x14ac:dyDescent="0.25">
      <c r="E1638" s="148"/>
    </row>
    <row r="1639" spans="5:5" ht="15.75" x14ac:dyDescent="0.25">
      <c r="E1639" s="148"/>
    </row>
    <row r="1640" spans="5:5" ht="15.75" x14ac:dyDescent="0.25">
      <c r="E1640" s="148"/>
    </row>
    <row r="1641" spans="5:5" ht="15.75" x14ac:dyDescent="0.25">
      <c r="E1641" s="148"/>
    </row>
    <row r="1642" spans="5:5" ht="15.75" x14ac:dyDescent="0.25">
      <c r="E1642" s="148"/>
    </row>
    <row r="1643" spans="5:5" ht="15.75" x14ac:dyDescent="0.25">
      <c r="E1643" s="148"/>
    </row>
    <row r="1644" spans="5:5" ht="15.75" x14ac:dyDescent="0.25">
      <c r="E1644" s="148"/>
    </row>
    <row r="1645" spans="5:5" ht="15.75" x14ac:dyDescent="0.25">
      <c r="E1645" s="148"/>
    </row>
    <row r="1646" spans="5:5" ht="15.75" x14ac:dyDescent="0.25">
      <c r="E1646" s="148"/>
    </row>
    <row r="1647" spans="5:5" ht="15.75" x14ac:dyDescent="0.25">
      <c r="E1647" s="148"/>
    </row>
    <row r="1648" spans="5:5" ht="15.75" x14ac:dyDescent="0.25">
      <c r="E1648" s="148"/>
    </row>
    <row r="1649" spans="5:5" ht="15.75" x14ac:dyDescent="0.25">
      <c r="E1649" s="148"/>
    </row>
    <row r="1650" spans="5:5" ht="15.75" x14ac:dyDescent="0.25">
      <c r="E1650" s="148"/>
    </row>
    <row r="1651" spans="5:5" ht="15.75" x14ac:dyDescent="0.25">
      <c r="E1651" s="148"/>
    </row>
    <row r="1652" spans="5:5" ht="15.75" x14ac:dyDescent="0.25">
      <c r="E1652" s="148"/>
    </row>
    <row r="1653" spans="5:5" ht="15.75" x14ac:dyDescent="0.25">
      <c r="E1653" s="148"/>
    </row>
    <row r="1654" spans="5:5" ht="15.75" x14ac:dyDescent="0.25">
      <c r="E1654" s="148"/>
    </row>
    <row r="1655" spans="5:5" ht="15.75" x14ac:dyDescent="0.25">
      <c r="E1655" s="148"/>
    </row>
    <row r="1656" spans="5:5" ht="15.75" x14ac:dyDescent="0.25">
      <c r="E1656" s="148"/>
    </row>
    <row r="1657" spans="5:5" ht="15.75" x14ac:dyDescent="0.25">
      <c r="E1657" s="148"/>
    </row>
    <row r="1658" spans="5:5" ht="15.75" x14ac:dyDescent="0.25">
      <c r="E1658" s="148"/>
    </row>
    <row r="1659" spans="5:5" ht="15.75" x14ac:dyDescent="0.25">
      <c r="E1659" s="148"/>
    </row>
    <row r="1660" spans="5:5" ht="15.75" x14ac:dyDescent="0.25">
      <c r="E1660" s="148"/>
    </row>
    <row r="1661" spans="5:5" ht="15.75" x14ac:dyDescent="0.25">
      <c r="E1661" s="148"/>
    </row>
    <row r="1662" spans="5:5" ht="15.75" x14ac:dyDescent="0.25">
      <c r="E1662" s="148"/>
    </row>
    <row r="1663" spans="5:5" ht="15.75" x14ac:dyDescent="0.25">
      <c r="E1663" s="148"/>
    </row>
    <row r="1664" spans="5:5" ht="15.75" x14ac:dyDescent="0.25">
      <c r="E1664" s="148"/>
    </row>
    <row r="1665" spans="5:5" ht="15.75" x14ac:dyDescent="0.25">
      <c r="E1665" s="148"/>
    </row>
    <row r="1666" spans="5:5" ht="15.75" x14ac:dyDescent="0.25">
      <c r="E1666" s="148"/>
    </row>
    <row r="1667" spans="5:5" ht="15.75" x14ac:dyDescent="0.25">
      <c r="E1667" s="148"/>
    </row>
    <row r="1668" spans="5:5" ht="15.75" x14ac:dyDescent="0.25">
      <c r="E1668" s="148"/>
    </row>
    <row r="1669" spans="5:5" ht="15.75" x14ac:dyDescent="0.25">
      <c r="E1669" s="148"/>
    </row>
    <row r="1670" spans="5:5" ht="15.75" x14ac:dyDescent="0.25">
      <c r="E1670" s="148"/>
    </row>
    <row r="1671" spans="5:5" ht="15.75" x14ac:dyDescent="0.25">
      <c r="E1671" s="148"/>
    </row>
    <row r="1672" spans="5:5" ht="15.75" x14ac:dyDescent="0.25">
      <c r="E1672" s="148"/>
    </row>
    <row r="1673" spans="5:5" ht="15.75" x14ac:dyDescent="0.25">
      <c r="E1673" s="148"/>
    </row>
    <row r="1674" spans="5:5" ht="15.75" x14ac:dyDescent="0.25">
      <c r="E1674" s="148"/>
    </row>
    <row r="1675" spans="5:5" ht="15.75" x14ac:dyDescent="0.25">
      <c r="E1675" s="148"/>
    </row>
    <row r="1676" spans="5:5" ht="15.75" x14ac:dyDescent="0.25">
      <c r="E1676" s="148"/>
    </row>
    <row r="1677" spans="5:5" ht="15.75" x14ac:dyDescent="0.25">
      <c r="E1677" s="148"/>
    </row>
    <row r="1678" spans="5:5" ht="15.75" x14ac:dyDescent="0.25">
      <c r="E1678" s="148"/>
    </row>
    <row r="1679" spans="5:5" ht="15.75" x14ac:dyDescent="0.25">
      <c r="E1679" s="148"/>
    </row>
    <row r="1680" spans="5:5" ht="15.75" x14ac:dyDescent="0.25">
      <c r="E1680" s="148"/>
    </row>
    <row r="1681" spans="5:5" ht="15.75" x14ac:dyDescent="0.25">
      <c r="E1681" s="148"/>
    </row>
    <row r="1682" spans="5:5" ht="15.75" x14ac:dyDescent="0.25">
      <c r="E1682" s="148"/>
    </row>
    <row r="1683" spans="5:5" ht="15.75" x14ac:dyDescent="0.25">
      <c r="E1683" s="148"/>
    </row>
    <row r="1684" spans="5:5" ht="15.75" x14ac:dyDescent="0.25">
      <c r="E1684" s="148"/>
    </row>
    <row r="1685" spans="5:5" ht="15.75" x14ac:dyDescent="0.25">
      <c r="E1685" s="148"/>
    </row>
    <row r="1686" spans="5:5" ht="15.75" x14ac:dyDescent="0.25">
      <c r="E1686" s="148"/>
    </row>
    <row r="1687" spans="5:5" ht="15.75" x14ac:dyDescent="0.25">
      <c r="E1687" s="148"/>
    </row>
    <row r="1688" spans="5:5" ht="15.75" x14ac:dyDescent="0.25">
      <c r="E1688" s="148"/>
    </row>
    <row r="1689" spans="5:5" ht="15.75" x14ac:dyDescent="0.25">
      <c r="E1689" s="148"/>
    </row>
    <row r="1690" spans="5:5" ht="15.75" x14ac:dyDescent="0.25">
      <c r="E1690" s="148"/>
    </row>
    <row r="1691" spans="5:5" ht="15.75" x14ac:dyDescent="0.25">
      <c r="E1691" s="148"/>
    </row>
    <row r="1692" spans="5:5" ht="15.75" x14ac:dyDescent="0.25">
      <c r="E1692" s="148"/>
    </row>
    <row r="1693" spans="5:5" ht="15.75" x14ac:dyDescent="0.25">
      <c r="E1693" s="148"/>
    </row>
    <row r="1694" spans="5:5" ht="15.75" x14ac:dyDescent="0.25">
      <c r="E1694" s="148"/>
    </row>
    <row r="1695" spans="5:5" ht="15.75" x14ac:dyDescent="0.25">
      <c r="E1695" s="148"/>
    </row>
    <row r="1696" spans="5:5" ht="15.75" x14ac:dyDescent="0.25">
      <c r="E1696" s="148"/>
    </row>
    <row r="1697" spans="5:5" ht="15.75" x14ac:dyDescent="0.25">
      <c r="E1697" s="148"/>
    </row>
    <row r="1698" spans="5:5" ht="15.75" x14ac:dyDescent="0.25">
      <c r="E1698" s="148"/>
    </row>
    <row r="1699" spans="5:5" ht="15.75" x14ac:dyDescent="0.25">
      <c r="E1699" s="148"/>
    </row>
    <row r="1700" spans="5:5" ht="15.75" x14ac:dyDescent="0.25">
      <c r="E1700" s="148"/>
    </row>
    <row r="1701" spans="5:5" ht="15.75" x14ac:dyDescent="0.25">
      <c r="E1701" s="148"/>
    </row>
    <row r="1702" spans="5:5" ht="15.75" x14ac:dyDescent="0.25">
      <c r="E1702" s="148"/>
    </row>
    <row r="1703" spans="5:5" ht="15.75" x14ac:dyDescent="0.25">
      <c r="E1703" s="148"/>
    </row>
    <row r="1704" spans="5:5" ht="15.75" x14ac:dyDescent="0.25">
      <c r="E1704" s="148"/>
    </row>
    <row r="1705" spans="5:5" ht="15.75" x14ac:dyDescent="0.25">
      <c r="E1705" s="148"/>
    </row>
    <row r="1706" spans="5:5" ht="15.75" x14ac:dyDescent="0.25">
      <c r="E1706" s="148"/>
    </row>
    <row r="1707" spans="5:5" ht="15.75" x14ac:dyDescent="0.25">
      <c r="E1707" s="148"/>
    </row>
    <row r="1708" spans="5:5" ht="15.75" x14ac:dyDescent="0.25">
      <c r="E1708" s="148"/>
    </row>
    <row r="1709" spans="5:5" ht="15.75" x14ac:dyDescent="0.25">
      <c r="E1709" s="148"/>
    </row>
    <row r="1710" spans="5:5" ht="15.75" x14ac:dyDescent="0.25">
      <c r="E1710" s="148"/>
    </row>
    <row r="1711" spans="5:5" ht="15.75" x14ac:dyDescent="0.25">
      <c r="E1711" s="148"/>
    </row>
    <row r="1712" spans="5:5" ht="15.75" x14ac:dyDescent="0.25">
      <c r="E1712" s="148"/>
    </row>
    <row r="1713" spans="5:5" ht="15.75" x14ac:dyDescent="0.25">
      <c r="E1713" s="148"/>
    </row>
    <row r="1714" spans="5:5" ht="15.75" x14ac:dyDescent="0.25">
      <c r="E1714" s="148"/>
    </row>
    <row r="1715" spans="5:5" ht="15.75" x14ac:dyDescent="0.25">
      <c r="E1715" s="148"/>
    </row>
    <row r="1716" spans="5:5" ht="15.75" x14ac:dyDescent="0.25">
      <c r="E1716" s="148"/>
    </row>
    <row r="1717" spans="5:5" ht="15.75" x14ac:dyDescent="0.25">
      <c r="E1717" s="148"/>
    </row>
    <row r="1718" spans="5:5" ht="15.75" x14ac:dyDescent="0.25">
      <c r="E1718" s="148"/>
    </row>
    <row r="1719" spans="5:5" ht="15.75" x14ac:dyDescent="0.25">
      <c r="E1719" s="148"/>
    </row>
    <row r="1720" spans="5:5" ht="15.75" x14ac:dyDescent="0.25">
      <c r="E1720" s="148"/>
    </row>
    <row r="1721" spans="5:5" ht="15.75" x14ac:dyDescent="0.25">
      <c r="E1721" s="148"/>
    </row>
    <row r="1722" spans="5:5" ht="15.75" x14ac:dyDescent="0.25">
      <c r="E1722" s="148"/>
    </row>
    <row r="1723" spans="5:5" ht="15.75" x14ac:dyDescent="0.25">
      <c r="E1723" s="148"/>
    </row>
    <row r="1724" spans="5:5" ht="15.75" x14ac:dyDescent="0.25">
      <c r="E1724" s="148"/>
    </row>
    <row r="1725" spans="5:5" ht="15.75" x14ac:dyDescent="0.25">
      <c r="E1725" s="148"/>
    </row>
    <row r="1726" spans="5:5" ht="15.75" x14ac:dyDescent="0.25">
      <c r="E1726" s="148"/>
    </row>
    <row r="1727" spans="5:5" ht="15.75" x14ac:dyDescent="0.25">
      <c r="E1727" s="148"/>
    </row>
    <row r="1728" spans="5:5" ht="15.75" x14ac:dyDescent="0.25">
      <c r="E1728" s="148"/>
    </row>
    <row r="1729" spans="5:5" ht="15.75" x14ac:dyDescent="0.25">
      <c r="E1729" s="148"/>
    </row>
    <row r="1730" spans="5:5" ht="15.75" x14ac:dyDescent="0.25">
      <c r="E1730" s="148"/>
    </row>
    <row r="1731" spans="5:5" ht="15.75" x14ac:dyDescent="0.25">
      <c r="E1731" s="148"/>
    </row>
    <row r="1732" spans="5:5" ht="15.75" x14ac:dyDescent="0.25">
      <c r="E1732" s="148"/>
    </row>
    <row r="1733" spans="5:5" ht="15.75" x14ac:dyDescent="0.25">
      <c r="E1733" s="148"/>
    </row>
    <row r="1734" spans="5:5" ht="15.75" x14ac:dyDescent="0.25">
      <c r="E1734" s="148"/>
    </row>
    <row r="1735" spans="5:5" ht="15.75" x14ac:dyDescent="0.25">
      <c r="E1735" s="148"/>
    </row>
    <row r="1736" spans="5:5" ht="15.75" x14ac:dyDescent="0.25">
      <c r="E1736" s="148"/>
    </row>
    <row r="1737" spans="5:5" ht="15.75" x14ac:dyDescent="0.25">
      <c r="E1737" s="148"/>
    </row>
    <row r="1738" spans="5:5" ht="15.75" x14ac:dyDescent="0.25">
      <c r="E1738" s="148"/>
    </row>
    <row r="1739" spans="5:5" ht="15.75" x14ac:dyDescent="0.25">
      <c r="E1739" s="148"/>
    </row>
    <row r="1740" spans="5:5" ht="15.75" x14ac:dyDescent="0.25">
      <c r="E1740" s="148"/>
    </row>
    <row r="1741" spans="5:5" ht="15.75" x14ac:dyDescent="0.25">
      <c r="E1741" s="148"/>
    </row>
    <row r="1742" spans="5:5" ht="15.75" x14ac:dyDescent="0.25">
      <c r="E1742" s="148"/>
    </row>
    <row r="1743" spans="5:5" ht="15.75" x14ac:dyDescent="0.25">
      <c r="E1743" s="148"/>
    </row>
    <row r="1744" spans="5:5" ht="15.75" x14ac:dyDescent="0.25">
      <c r="E1744" s="148"/>
    </row>
    <row r="1745" spans="5:5" ht="15.75" x14ac:dyDescent="0.25">
      <c r="E1745" s="148"/>
    </row>
    <row r="1746" spans="5:5" ht="15.75" x14ac:dyDescent="0.25">
      <c r="E1746" s="148"/>
    </row>
    <row r="1747" spans="5:5" ht="15.75" x14ac:dyDescent="0.25">
      <c r="E1747" s="148"/>
    </row>
    <row r="1748" spans="5:5" ht="15.75" x14ac:dyDescent="0.25">
      <c r="E1748" s="148"/>
    </row>
    <row r="1749" spans="5:5" ht="15.75" x14ac:dyDescent="0.25">
      <c r="E1749" s="148"/>
    </row>
    <row r="1750" spans="5:5" ht="15.75" x14ac:dyDescent="0.25">
      <c r="E1750" s="148"/>
    </row>
    <row r="1751" spans="5:5" ht="15.75" x14ac:dyDescent="0.25">
      <c r="E1751" s="148"/>
    </row>
    <row r="1752" spans="5:5" ht="15.75" x14ac:dyDescent="0.25">
      <c r="E1752" s="148"/>
    </row>
    <row r="1753" spans="5:5" ht="15.75" x14ac:dyDescent="0.25">
      <c r="E1753" s="148"/>
    </row>
    <row r="1754" spans="5:5" ht="15.75" x14ac:dyDescent="0.25">
      <c r="E1754" s="148"/>
    </row>
    <row r="1755" spans="5:5" ht="15.75" x14ac:dyDescent="0.25">
      <c r="E1755" s="148"/>
    </row>
    <row r="1756" spans="5:5" ht="15.75" x14ac:dyDescent="0.25">
      <c r="E1756" s="148"/>
    </row>
    <row r="1757" spans="5:5" ht="15.75" x14ac:dyDescent="0.25">
      <c r="E1757" s="148"/>
    </row>
    <row r="1758" spans="5:5" ht="15.75" x14ac:dyDescent="0.25">
      <c r="E1758" s="148"/>
    </row>
    <row r="1759" spans="5:5" ht="15.75" x14ac:dyDescent="0.25">
      <c r="E1759" s="148"/>
    </row>
    <row r="1760" spans="5:5" ht="15.75" x14ac:dyDescent="0.25">
      <c r="E1760" s="148"/>
    </row>
    <row r="1761" spans="5:5" ht="15.75" x14ac:dyDescent="0.25">
      <c r="E1761" s="148"/>
    </row>
    <row r="1762" spans="5:5" ht="15.75" x14ac:dyDescent="0.25">
      <c r="E1762" s="148"/>
    </row>
    <row r="1763" spans="5:5" ht="15.75" x14ac:dyDescent="0.25">
      <c r="E1763" s="148"/>
    </row>
    <row r="1764" spans="5:5" ht="15.75" x14ac:dyDescent="0.25">
      <c r="E1764" s="148"/>
    </row>
    <row r="1765" spans="5:5" ht="15.75" x14ac:dyDescent="0.25">
      <c r="E1765" s="148"/>
    </row>
    <row r="1766" spans="5:5" ht="15.75" x14ac:dyDescent="0.25">
      <c r="E1766" s="148"/>
    </row>
    <row r="1767" spans="5:5" ht="15.75" x14ac:dyDescent="0.25">
      <c r="E1767" s="148"/>
    </row>
    <row r="1768" spans="5:5" ht="15.75" x14ac:dyDescent="0.25">
      <c r="E1768" s="148"/>
    </row>
    <row r="1769" spans="5:5" ht="15.75" x14ac:dyDescent="0.25">
      <c r="E1769" s="148"/>
    </row>
    <row r="1770" spans="5:5" ht="15.75" x14ac:dyDescent="0.25">
      <c r="E1770" s="148"/>
    </row>
    <row r="1771" spans="5:5" ht="15.75" x14ac:dyDescent="0.25">
      <c r="E1771" s="148"/>
    </row>
    <row r="1772" spans="5:5" ht="15.75" x14ac:dyDescent="0.25">
      <c r="E1772" s="148"/>
    </row>
    <row r="1773" spans="5:5" ht="15.75" x14ac:dyDescent="0.25">
      <c r="E1773" s="148"/>
    </row>
    <row r="1774" spans="5:5" ht="15.75" x14ac:dyDescent="0.25">
      <c r="E1774" s="148"/>
    </row>
    <row r="1775" spans="5:5" ht="15.75" x14ac:dyDescent="0.25">
      <c r="E1775" s="148"/>
    </row>
    <row r="1776" spans="5:5" ht="15.75" x14ac:dyDescent="0.25">
      <c r="E1776" s="148"/>
    </row>
    <row r="1777" spans="5:5" ht="15.75" x14ac:dyDescent="0.25">
      <c r="E1777" s="148"/>
    </row>
    <row r="1778" spans="5:5" ht="15.75" x14ac:dyDescent="0.25">
      <c r="E1778" s="148"/>
    </row>
    <row r="1779" spans="5:5" ht="15.75" x14ac:dyDescent="0.25">
      <c r="E1779" s="148"/>
    </row>
    <row r="1780" spans="5:5" ht="15.75" x14ac:dyDescent="0.25">
      <c r="E1780" s="148"/>
    </row>
    <row r="1781" spans="5:5" ht="15.75" x14ac:dyDescent="0.25">
      <c r="E1781" s="148"/>
    </row>
    <row r="1782" spans="5:5" ht="15.75" x14ac:dyDescent="0.25">
      <c r="E1782" s="148"/>
    </row>
    <row r="1783" spans="5:5" ht="15.75" x14ac:dyDescent="0.25">
      <c r="E1783" s="148"/>
    </row>
    <row r="1784" spans="5:5" ht="15.75" x14ac:dyDescent="0.25">
      <c r="E1784" s="148"/>
    </row>
    <row r="1785" spans="5:5" ht="15.75" x14ac:dyDescent="0.25">
      <c r="E1785" s="148"/>
    </row>
    <row r="1786" spans="5:5" ht="15.75" x14ac:dyDescent="0.25">
      <c r="E1786" s="148"/>
    </row>
    <row r="1787" spans="5:5" ht="15.75" x14ac:dyDescent="0.25">
      <c r="E1787" s="148"/>
    </row>
    <row r="1788" spans="5:5" ht="15.75" x14ac:dyDescent="0.25">
      <c r="E1788" s="148"/>
    </row>
    <row r="1789" spans="5:5" ht="15.75" x14ac:dyDescent="0.25">
      <c r="E1789" s="148"/>
    </row>
    <row r="1790" spans="5:5" ht="15.75" x14ac:dyDescent="0.25">
      <c r="E1790" s="148"/>
    </row>
    <row r="1791" spans="5:5" ht="15.75" x14ac:dyDescent="0.25">
      <c r="E1791" s="148"/>
    </row>
    <row r="1792" spans="5:5" ht="15.75" x14ac:dyDescent="0.25">
      <c r="E1792" s="148"/>
    </row>
    <row r="1793" spans="5:5" ht="15.75" x14ac:dyDescent="0.25">
      <c r="E1793" s="148"/>
    </row>
    <row r="1794" spans="5:5" ht="15.75" x14ac:dyDescent="0.25">
      <c r="E1794" s="148"/>
    </row>
    <row r="1795" spans="5:5" ht="15.75" x14ac:dyDescent="0.25">
      <c r="E1795" s="148"/>
    </row>
    <row r="1796" spans="5:5" ht="15.75" x14ac:dyDescent="0.25">
      <c r="E1796" s="148"/>
    </row>
    <row r="1797" spans="5:5" ht="15.75" x14ac:dyDescent="0.25">
      <c r="E1797" s="148"/>
    </row>
    <row r="1798" spans="5:5" ht="15.75" x14ac:dyDescent="0.25">
      <c r="E1798" s="148"/>
    </row>
    <row r="1799" spans="5:5" ht="15.75" x14ac:dyDescent="0.25">
      <c r="E1799" s="148"/>
    </row>
    <row r="1800" spans="5:5" ht="15.75" x14ac:dyDescent="0.25">
      <c r="E1800" s="148"/>
    </row>
    <row r="1801" spans="5:5" ht="15.75" x14ac:dyDescent="0.25">
      <c r="E1801" s="148"/>
    </row>
    <row r="1802" spans="5:5" ht="15.75" x14ac:dyDescent="0.25">
      <c r="E1802" s="148"/>
    </row>
    <row r="1803" spans="5:5" ht="15.75" x14ac:dyDescent="0.25">
      <c r="E1803" s="148"/>
    </row>
    <row r="1804" spans="5:5" ht="15.75" x14ac:dyDescent="0.25">
      <c r="E1804" s="148"/>
    </row>
    <row r="1805" spans="5:5" ht="15.75" x14ac:dyDescent="0.25">
      <c r="E1805" s="148"/>
    </row>
    <row r="1806" spans="5:5" ht="15.75" x14ac:dyDescent="0.25">
      <c r="E1806" s="148"/>
    </row>
    <row r="1807" spans="5:5" ht="15.75" x14ac:dyDescent="0.25">
      <c r="E1807" s="148"/>
    </row>
    <row r="1808" spans="5:5" ht="15.75" x14ac:dyDescent="0.25">
      <c r="E1808" s="148"/>
    </row>
    <row r="1809" spans="5:5" ht="15.75" x14ac:dyDescent="0.25">
      <c r="E1809" s="148"/>
    </row>
    <row r="1810" spans="5:5" ht="15.75" x14ac:dyDescent="0.25">
      <c r="E1810" s="148"/>
    </row>
    <row r="1811" spans="5:5" ht="15.75" x14ac:dyDescent="0.25">
      <c r="E1811" s="148"/>
    </row>
    <row r="1812" spans="5:5" ht="15.75" x14ac:dyDescent="0.25">
      <c r="E1812" s="148"/>
    </row>
    <row r="1813" spans="5:5" ht="15.75" x14ac:dyDescent="0.25">
      <c r="E1813" s="148"/>
    </row>
    <row r="1814" spans="5:5" ht="15.75" x14ac:dyDescent="0.25">
      <c r="E1814" s="148"/>
    </row>
    <row r="1815" spans="5:5" ht="15.75" x14ac:dyDescent="0.25">
      <c r="E1815" s="148"/>
    </row>
  </sheetData>
  <autoFilter ref="A5:E6"/>
  <customSheetViews>
    <customSheetView guid="{8127EAD3-A51A-403D-917E-D98CC84F8BA9}" showAutoFilter="1" hiddenRows="1" topLeftCell="A619">
      <selection activeCell="A32" sqref="A32:XFD37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1"/>
      <autoFilter ref="A5:E628"/>
    </customSheetView>
    <customSheetView guid="{BFFB6B74-75A6-4EC2-99AC-B7EC571E77C7}" showAutoFilter="1" hiddenRows="1" topLeftCell="A638">
      <selection activeCell="E642" sqref="E642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2"/>
      <autoFilter ref="A5:E664"/>
    </customSheetView>
    <customSheetView guid="{E4A7C27F-25C4-4BAE-B47F-238C9F6BD3C2}" showAutoFilter="1" hiddenRows="1" topLeftCell="A189">
      <selection activeCell="E297" sqref="E297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3"/>
      <autoFilter ref="A5:E662"/>
    </customSheetView>
    <customSheetView guid="{72EF305C-E2F6-4B3E-B2F3-18F0B6600569}" showPageBreaks="1" showAutoFilter="1" hiddenRows="1" topLeftCell="A116">
      <selection activeCell="A607" sqref="A607:XFD610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4"/>
      <autoFilter ref="A5:E628"/>
    </customSheetView>
    <customSheetView guid="{01FD8CCA-B83A-4E79-91CB-EDBB4B33518D}" showPageBreaks="1" printArea="1" showAutoFilter="1" hiddenRows="1">
      <selection activeCell="C2" sqref="C2"/>
      <pageMargins left="0.59055118110236227" right="0.59055118110236227" top="0.35433070866141736" bottom="0.35433070866141736" header="0.31496062992125984" footer="0.31496062992125984"/>
      <pageSetup paperSize="9" scale="95" fitToHeight="23" orientation="portrait" r:id="rId5"/>
      <autoFilter ref="A5:E628"/>
    </customSheetView>
  </customSheetViews>
  <mergeCells count="7">
    <mergeCell ref="A1:E1"/>
    <mergeCell ref="A3:E3"/>
    <mergeCell ref="A5:A6"/>
    <mergeCell ref="B5:B6"/>
    <mergeCell ref="D5:D6"/>
    <mergeCell ref="E5:E6"/>
    <mergeCell ref="C5:C6"/>
  </mergeCells>
  <pageMargins left="0.55118110236220474" right="0.55118110236220474" top="0.35433070866141736" bottom="0.35433070866141736" header="0.31496062992125984" footer="0.31496062992125984"/>
  <pageSetup paperSize="9" scale="95" fitToHeight="23" orientation="portrait" useFirstPageNumber="1" r:id="rId6"/>
  <headerFooter>
    <oddFooter>Страница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 (Програм.меропр 2019)</vt:lpstr>
      <vt:lpstr>Прилож.3 (Ведомственная 2019)</vt:lpstr>
      <vt:lpstr>'Прил.1 (Програм.меропр 2019)'!Область_печати</vt:lpstr>
      <vt:lpstr>'Прилож.3 (Ведомственная 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2019-12-12T11:57:15Z</cp:lastPrinted>
  <dcterms:created xsi:type="dcterms:W3CDTF">2014-10-30T06:44:11Z</dcterms:created>
  <dcterms:modified xsi:type="dcterms:W3CDTF">2019-12-26T09:48:59Z</dcterms:modified>
</cp:coreProperties>
</file>