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080" windowWidth="27495" windowHeight="963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<sst xmlns="http://schemas.openxmlformats.org/spreadsheetml/2006/main" count="710" uniqueCount="472">
  <si>
    <t>Единица измерения: руб.</t>
  </si>
  <si>
    <t>1</t>
  </si>
  <si>
    <t>2</t>
  </si>
  <si>
    <t>3</t>
  </si>
  <si>
    <t>4</t>
  </si>
  <si>
    <t>5</t>
  </si>
  <si>
    <t>6</t>
  </si>
  <si>
    <t>00010000000000000000</t>
  </si>
  <si>
    <t>00010100000000000000</t>
  </si>
  <si>
    <t>00010102000010000110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</si>
  <si>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</si>
  <si>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</si>
  <si>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18210102010012100110</t>
  </si>
  <si>
    <t>18210102010013000110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</si>
  <si>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</si>
  <si>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</si>
  <si>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</si>
  <si>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</si>
  <si>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</si>
  <si>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</si>
  <si>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</si>
  <si>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18210102030013000110</t>
  </si>
  <si>
    <t>18210102030014000110</t>
  </si>
  <si>
    <t>00010300000000000000</t>
  </si>
  <si>
    <t>00010302000010000110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</si>
  <si>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</si>
  <si>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</si>
  <si>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</si>
  <si>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</si>
  <si>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</si>
  <si>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</si>
  <si>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</si>
  <si>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</si>
  <si>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</si>
  <si>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>00010501000000000110</t>
  </si>
  <si>
    <t>18210501011011000110</t>
  </si>
  <si>
    <t>18210501011012100110</t>
  </si>
  <si>
    <t>18210501011013000110</t>
  </si>
  <si>
    <t>18210501021011000110</t>
  </si>
  <si>
    <t>18210501021012100110</t>
  </si>
  <si>
    <t>18210501021013000110</t>
  </si>
  <si>
    <t>00010502000020000110</t>
  </si>
  <si>
    <t>18210502010020000110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</si>
  <si>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</si>
  <si>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</si>
  <si>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</si>
  <si>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</si>
  <si>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</si>
  <si>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18210502020021000110</t>
  </si>
  <si>
    <t>18210502020022100110</t>
  </si>
  <si>
    <t>00010503000010000110</t>
  </si>
  <si>
    <t>18210503010010000110</t>
  </si>
  <si>
    <t>Единый сельскохозяйственный налог</t>
  </si>
  <si>
    <t>18210503010011000110</t>
  </si>
  <si>
    <t>18210503010012100110</t>
  </si>
  <si>
    <t>00010504000020000110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</si>
  <si>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</si>
  <si>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</si>
  <si>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</si>
  <si>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</si>
  <si>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00010600000000000000</t>
  </si>
  <si>
    <t>00010601000000000110</t>
  </si>
  <si>
    <t>18210601020040000110</t>
  </si>
  <si>
    <t>18210601020041000110</t>
  </si>
  <si>
    <t>18210601020042100110</t>
  </si>
  <si>
    <t>00010606000000000110</t>
  </si>
  <si>
    <t>18210606032041000110</t>
  </si>
  <si>
    <t>18210606032042100110</t>
  </si>
  <si>
    <t>18210606032043000110</t>
  </si>
  <si>
    <t>18210606042041000110</t>
  </si>
  <si>
    <t>18210606042042100110</t>
  </si>
  <si>
    <t>00010800000000000000</t>
  </si>
  <si>
    <t>00010803000010000110</t>
  </si>
  <si>
    <t>18210803010014000110</t>
  </si>
  <si>
    <t>00010807000010000110</t>
  </si>
  <si>
    <t>Государственная пошлина за выдачу разрешения на установку рекламной конструкции</t>
  </si>
  <si>
    <t>82310807150011000110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</si>
  <si>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</si>
  <si>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</si>
  <si>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00011100000000000000</t>
  </si>
  <si>
    <t>00011105000000000120</t>
  </si>
  <si>
    <t>96311105012040000120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</si>
  <si>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</si>
  <si>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96311105024040000120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</si>
  <si>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</si>
  <si>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</si>
  <si>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</si>
  <si>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96311105074040001120</t>
  </si>
  <si>
    <t>96311105074040002120</t>
  </si>
  <si>
    <t>00011107000000000120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</si>
  <si>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</si>
  <si>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</si>
  <si>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00011109000000000120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</si>
  <si>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</si>
  <si>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</si>
  <si>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</si>
  <si>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</si>
  <si>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</si>
  <si>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</si>
  <si>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</si>
  <si>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</si>
  <si>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</si>
  <si>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00011300000000000000</t>
  </si>
  <si>
    <t>00011301000000000130</t>
  </si>
  <si>
    <t>92811301994040000130</t>
  </si>
  <si>
    <t>Прочие доходы от оказания платных услуг (работ) получателями средств бюджетов городских округов</t>
  </si>
  <si>
    <t>97511301994040000130</t>
  </si>
  <si>
    <t>00011302000000000130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</si>
  <si>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</si>
  <si>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</si>
  <si>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92311302994040000130</t>
  </si>
  <si>
    <t>Прочие доходы от компенсации затрат бюджетов городских округов</t>
  </si>
  <si>
    <t>92811302994040000130</t>
  </si>
  <si>
    <t>94811302994040000130</t>
  </si>
  <si>
    <t>95611302994040000130</t>
  </si>
  <si>
    <t>96311302994040000130</t>
  </si>
  <si>
    <t>97511302994040000130</t>
  </si>
  <si>
    <t>00011400000000000000</t>
  </si>
  <si>
    <t>00011402000000000000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</si>
  <si>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</si>
  <si>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</si>
  <si>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</si>
  <si>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</t>
  </si>
  <si>
    <t>00011403000000000440</t>
  </si>
  <si>
    <t>96311403040040000440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</si>
  <si>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</si>
  <si>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00011406000000000430</t>
  </si>
  <si>
    <t>96311406012040000430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</si>
  <si>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</si>
  <si>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00011600000000000000</t>
  </si>
  <si>
    <t>00011601000010000140</t>
  </si>
  <si>
    <t>87511601053010035140</t>
  </si>
  <si>
    <t>89011601053019000140</t>
  </si>
  <si>
    <t>87511601063010101140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</si>
  <si>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</si>
  <si>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</si>
  <si>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</si>
  <si>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</si>
  <si>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</si>
  <si>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</si>
  <si>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</si>
  <si>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</si>
  <si>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</si>
  <si>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</si>
  <si>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</si>
  <si>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</si>
  <si>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</si>
  <si>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</si>
  <si>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</si>
  <si>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</si>
  <si>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</si>
  <si>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</si>
  <si>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89011601193010029140</t>
  </si>
  <si>
    <t>89011601193019000140</t>
  </si>
  <si>
    <t>87511601203010021140</t>
  </si>
  <si>
    <t>87511601203019000140</t>
  </si>
  <si>
    <t>89011601203010021140</t>
  </si>
  <si>
    <t>89011601203019000140</t>
  </si>
  <si>
    <t>00011607000010000140</t>
  </si>
  <si>
    <t>85411607010040000140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</si>
  <si>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</si>
  <si>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92311607010040000140</t>
  </si>
  <si>
    <t>92811607010040000140</t>
  </si>
  <si>
    <t>00011609000000000140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</si>
  <si>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</si>
  <si>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</si>
  <si>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92811609040040000140</t>
  </si>
  <si>
    <t>00011610000000000140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</si>
  <si>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</si>
  <si>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</si>
  <si>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</si>
  <si>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</si>
  <si>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07611610123010041140</t>
  </si>
  <si>
    <t>14111610123010041140</t>
  </si>
  <si>
    <t>18211610123010041140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</si>
  <si>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</si>
  <si>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</si>
  <si>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18811610123010041140</t>
  </si>
  <si>
    <t>31811610123010041140</t>
  </si>
  <si>
    <t>32211610123010041140</t>
  </si>
  <si>
    <t>84311610123010041140</t>
  </si>
  <si>
    <t>85211610123010041140</t>
  </si>
  <si>
    <t>87511610123010041140</t>
  </si>
  <si>
    <t>92311610123010041140</t>
  </si>
  <si>
    <t>00011700000000000000</t>
  </si>
  <si>
    <t>00011701000000000180</t>
  </si>
  <si>
    <t>92311701040040000180</t>
  </si>
  <si>
    <t>Невыясненные поступления, зачисляемые в бюджеты городских округов</t>
  </si>
  <si>
    <t>92811701040040000180</t>
  </si>
  <si>
    <t>96311701040040000180</t>
  </si>
  <si>
    <t>97511701040040000180</t>
  </si>
  <si>
    <t>00011705000000000180</t>
  </si>
  <si>
    <t>92311705040040000180</t>
  </si>
  <si>
    <t>Прочие неналоговые доходы бюджетов городских округов</t>
  </si>
  <si>
    <t>92811705040040000180</t>
  </si>
  <si>
    <t>96311705040040000180</t>
  </si>
  <si>
    <t>00020000000000000000</t>
  </si>
  <si>
    <t>00020200000000000000</t>
  </si>
  <si>
    <t>00020210000000000150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</si>
  <si>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</si>
  <si>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</si>
  <si>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</si>
  <si>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</si>
  <si>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99220216549040000150</t>
  </si>
  <si>
    <t>Дотации (гранты) бюджетам городских округов за достижение показателей деятельности органов местного самоуправления</t>
  </si>
  <si>
    <t>99220219999040000150</t>
  </si>
  <si>
    <t>Прочие дотации бюджетам городских округов</t>
  </si>
  <si>
    <t>00020220000000000150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</si>
  <si>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</si>
  <si>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</si>
  <si>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</si>
  <si>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</si>
  <si>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</si>
  <si>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</si>
  <si>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92320229999040000150</t>
  </si>
  <si>
    <t>Прочие субсидии бюджетам городских округов</t>
  </si>
  <si>
    <t>92820229999040000150</t>
  </si>
  <si>
    <t>94820229999040000150</t>
  </si>
  <si>
    <t>95620229999040000150</t>
  </si>
  <si>
    <t>96420229999040000150</t>
  </si>
  <si>
    <t>97520229999040000150</t>
  </si>
  <si>
    <t>99220229999040000150</t>
  </si>
  <si>
    <t>00020230000000000150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</si>
  <si>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</si>
  <si>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</si>
  <si>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92820230024040000150</t>
  </si>
  <si>
    <t>94820230024040000150</t>
  </si>
  <si>
    <t>99220230024040000150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</si>
  <si>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</si>
  <si>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</si>
  <si>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</si>
  <si>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</si>
  <si>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</si>
  <si>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</si>
  <si>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92320235469040000150</t>
  </si>
  <si>
    <t>Субвенции бюджетам городских округов на проведение Всероссийской переписи населения 2020 года</t>
  </si>
  <si>
    <t>97520239999040000150</t>
  </si>
  <si>
    <t>Прочие субвенции бюджетам городских округов</t>
  </si>
  <si>
    <t>00020240000000000150</t>
  </si>
  <si>
    <t>97520245303040000150</t>
  </si>
  <si>
    <t>95620245454040000150</t>
  </si>
  <si>
    <t>Межбюджетные трансферты, передаваемые бюджетам городских округов на создание модельных муниципальных библиотек</t>
  </si>
  <si>
    <t>00020700000000000000</t>
  </si>
  <si>
    <t>00020704000040000150</t>
  </si>
  <si>
    <t>92820704050040000150</t>
  </si>
  <si>
    <t>Прочие безвозмездные поступления в бюджеты городских округов</t>
  </si>
  <si>
    <t>95620704050040000150</t>
  </si>
  <si>
    <t>96420704050040000150</t>
  </si>
  <si>
    <t>97520704050040000150</t>
  </si>
  <si>
    <t>00021800000000000000</t>
  </si>
  <si>
    <t>Доходы бюджетов городских округов от возврата бюджетными учреждениями остатков субсидий прошлых лет</t>
  </si>
  <si>
    <t>97521804010040000150</t>
  </si>
  <si>
    <t>00021900000000000000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</si>
  <si>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</si>
  <si>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99221960010040000150</t>
  </si>
  <si>
    <t xml:space="preserve">наименование </t>
  </si>
  <si>
    <t xml:space="preserve">код </t>
  </si>
  <si>
    <t>Классификация доходов бюджета</t>
  </si>
  <si>
    <t>Наименование главного администратора доходов бюджета МО ГО "Воркута"</t>
  </si>
  <si>
    <t>Прогноз доходов бюджета МО ГО "Воркута"</t>
  </si>
  <si>
    <t>НАЛОГОВЫЕ И НЕНАЛОГОВЫЕ ДОХОДЫ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</si>
  <si>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</si>
  <si>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</si>
  <si>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</si>
  <si>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</si>
  <si>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</si>
  <si>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</si>
  <si>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</si>
  <si>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</si>
  <si>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</si>
  <si>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</si>
  <si>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</si>
  <si>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</si>
  <si>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</si>
  <si>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</si>
  <si>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</si>
  <si>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</si>
  <si>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</si>
  <si>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</si>
  <si>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</si>
  <si>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</si>
  <si>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</si>
  <si>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</si>
  <si>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</si>
  <si>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Средства от распоряжения и реализации выморочного имущества, обращенного в собственность государства (в части реализации материальных запасов по указанному имуществу)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</si>
  <si>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</si>
  <si>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</si>
  <si>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</si>
  <si>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</si>
  <si>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</si>
  <si>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</si>
  <si>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</si>
  <si>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</si>
  <si>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</si>
  <si>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</si>
  <si>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</si>
  <si>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</si>
  <si>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</si>
  <si>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</si>
  <si>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</si>
  <si>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</si>
  <si>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</si>
  <si>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</si>
  <si>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</si>
  <si>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Федеральное казначейство</t>
  </si>
  <si>
    <t>Управление городского хозяйства и благоустройства администрации муниципального образования "Воркута"</t>
  </si>
  <si>
    <t>Администрация Главы Республики Коми</t>
  </si>
  <si>
    <t>Администрация муниципального образования городского окргуга "Воркута"</t>
  </si>
  <si>
    <t>Федеральная служба по надзору в сфере природопользования</t>
  </si>
  <si>
    <t>Управление образования администрации муниципального образования "Воркута"</t>
  </si>
  <si>
    <t>Финансовое управление администрации муниципального образования "Воркута"</t>
  </si>
  <si>
    <t>Министерство образования, науки и молодежной политики Республики Коми</t>
  </si>
  <si>
    <t>Министерство юстиции Республики Коми</t>
  </si>
  <si>
    <t>Министерство здравоохранения Республики Коми</t>
  </si>
  <si>
    <t>Федеральное агентство по рыболовству</t>
  </si>
  <si>
    <t>Федеральная служба по надзору в сфере защиты прав потребителей и благополучия человека</t>
  </si>
  <si>
    <t>Министерство юстиции Российской Федерации</t>
  </si>
  <si>
    <t>Федеральная служба судебных приставов</t>
  </si>
  <si>
    <t>Служба Республики Коми строительного, жилищного и технического надзора (контроля)</t>
  </si>
  <si>
    <t>Министерство природных ресурсов и охраны окружающей среды Республики Коми</t>
  </si>
  <si>
    <t>04811201042016000120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</si>
  <si>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</si>
  <si>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</si>
  <si>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7</t>
  </si>
  <si>
    <t>8</t>
  </si>
  <si>
    <t>Прогноз доходов бюджета МО ГО "Воркута" на 2021 г. (текущий финансовый год)</t>
  </si>
  <si>
    <t>Кассовое поступление в текущем финансовом году по состоянию на "01" сентября 2021 г.</t>
  </si>
  <si>
    <t>Оценка исполнения 2021 г. (текущий финансовый год)</t>
  </si>
  <si>
    <t>на 2022 г. (очередной финансовый год)</t>
  </si>
  <si>
    <t>на 2023 г. (первый год планового периода)</t>
  </si>
  <si>
    <t>на 2024 г. (второй год планового периода)</t>
  </si>
  <si>
    <t>18210102080010000110</t>
  </si>
  <si>
    <t>18210102080011000110</t>
  </si>
  <si>
    <t>18210102080012100110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</si>
  <si>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</si>
  <si>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</si>
  <si>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</si>
  <si>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</si>
  <si>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</si>
  <si>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</si>
  <si>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</si>
  <si>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</si>
  <si>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</si>
  <si>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</si>
  <si>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</si>
  <si>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</si>
  <si>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</si>
  <si>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</si>
  <si>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</si>
  <si>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</si>
  <si>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</si>
  <si>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</si>
  <si>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</si>
  <si>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</si>
  <si>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</si>
  <si>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</si>
  <si>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</si>
  <si>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</si>
  <si>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</si>
  <si>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</si>
  <si>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</si>
  <si>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округов </t>
  </si>
  <si>
    <t>Земельный налог с организаций, обладающих земельным участком, расположенным в границах городских округов</t>
  </si>
  <si>
    <t xml:space="preserve">Земельный налог с физических лиц, обладающих земельным участком, расположенным в границах городских округов </t>
  </si>
  <si>
    <t>18210606042043000110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</si>
  <si>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</si>
  <si>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</si>
  <si>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</si>
  <si>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</si>
  <si>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</si>
  <si>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</si>
  <si>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Министерство цифрового развития, связи и массовых коммуникаций Республики Коми</t>
  </si>
  <si>
    <t>Доходы от сдачи в аренду имущества, составляющего казну городских округов (за исключением земельных участков)</t>
  </si>
  <si>
    <t>90511302994040000130</t>
  </si>
  <si>
    <t>92811302994040003130</t>
  </si>
  <si>
    <t>Контрольно-счетная комиссия муниципального образования городского окргуга "Воркута"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</si>
  <si>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</si>
  <si>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</si>
  <si>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</si>
  <si>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87511601053019000140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</si>
  <si>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</si>
  <si>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</si>
  <si>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</si>
  <si>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</si>
  <si>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</si>
  <si>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</si>
  <si>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87511601193019000140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</si>
  <si>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</si>
  <si>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</si>
  <si>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</si>
  <si>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88211601103010006140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</si>
  <si>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карантина животных или других ветеринарно-санитарных правил)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</si>
  <si>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</si>
  <si>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</si>
  <si>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89011601053010035140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</si>
  <si>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</si>
  <si>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</si>
  <si>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89011601053010271140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</si>
  <si>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</si>
  <si>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</si>
  <si>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</si>
  <si>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</si>
  <si>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</si>
  <si>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</si>
  <si>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</si>
  <si>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</si>
  <si>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</si>
  <si>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</si>
  <si>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</si>
  <si>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</si>
  <si>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</si>
  <si>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</si>
  <si>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</si>
  <si>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</si>
  <si>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</si>
  <si>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</si>
  <si>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</si>
  <si>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</si>
  <si>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</si>
  <si>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</si>
  <si>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</si>
  <si>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</si>
  <si>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</si>
  <si>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</si>
  <si>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</si>
  <si>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</si>
  <si>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</si>
  <si>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</si>
  <si>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</si>
  <si>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</si>
  <si>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</si>
  <si>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</si>
  <si>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</si>
  <si>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</si>
  <si>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</si>
  <si>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</si>
  <si>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</si>
  <si>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</si>
  <si>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Министерство сельского хозяйства и потребительского рынка Республики Коми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</si>
  <si>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</si>
  <si>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Министерство внутренних дел </t>
  </si>
  <si>
    <t>97520225304040000150</t>
  </si>
  <si>
    <t>Управление физической культуры и спорта администрации муниципального образования городского округа "Воркута"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</si>
  <si>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</si>
  <si>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92320245156040000150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</si>
  <si>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</si>
  <si>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</si>
  <si>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92321804010040000150</t>
  </si>
  <si>
    <t>92321925064040000150</t>
  </si>
  <si>
    <t>94821960010040000150</t>
  </si>
  <si>
    <t>97520225173040000150</t>
  </si>
  <si>
    <t>Субсидии бюджетам городских округов на создание детских технопарков "Кванториум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</si>
  <si>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</si>
  <si>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</si>
  <si>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18210102040011000110</t>
  </si>
  <si>
    <t>87910807150011000110</t>
  </si>
  <si>
    <t>РЕЕСТР ИСТОЧНИКОВ ДОХОДОВ</t>
  </si>
  <si>
    <t>БЮДЖЕТА МО ГО "ВОРКУТА"</t>
  </si>
  <si>
    <t>НА 2022 ГОД И ПЛАНОВЫЙ ПЕРИОД 2023 И 2024 ГОДОВ</t>
  </si>
  <si>
    <t>ДОХОДЫ ВСЕГО:</t>
  </si>
  <si>
    <t>Управление городского хозяйства и благоустройства администрации муниципального образования городского округа "Воркута"</t>
  </si>
  <si>
    <t>Комитет по управлению муниципальным имуществом администрации муниципального образования городского окргуга "Воркута"</t>
  </si>
  <si>
    <t>Управление образования администрации муниципального образования городского округа "Воркута"</t>
  </si>
  <si>
    <t>Управление опеки и попечительства администрации муниципального образования городского округа "Воркута"</t>
  </si>
  <si>
    <t>Управление культуры администрации муниципального образования городского округа "Воркута"</t>
  </si>
  <si>
    <t>Финансовое управление администрации муниципального образования городского округа"Воркута"</t>
  </si>
  <si>
    <t>Финансовое управление администрации муниципального образования городского округа "Воркута"</t>
  </si>
  <si>
    <t>92311302994040004130</t>
  </si>
  <si>
    <t>Прочие доходы от компенсации затрат бюджетов городских округов (прочие поступления)</t>
  </si>
  <si>
    <t>92311105012040000120</t>
  </si>
  <si>
    <t>92311105024040000120</t>
  </si>
  <si>
    <t>92311406012040000430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</si>
</sst>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0" fillId="20" borderId="1">
      <alignment horizontal="right" shrinkToFit="1"/>
      <protection/>
    </xf>
    <xf numFmtId="4" fontId="30" fillId="20" borderId="1">
      <alignment horizontal="right" shrinkToFit="1"/>
      <protection/>
    </xf>
    <xf numFmtId="4" fontId="30" fillId="20" borderId="2">
      <alignment horizontal="right" shrinkToFit="1"/>
      <protection/>
    </xf>
    <xf numFmtId="4" fontId="30" fillId="20" borderId="2">
      <alignment horizontal="right" shrinkToFit="1"/>
      <protection/>
    </xf>
    <xf numFmtId="49" fontId="30" fillId="21" borderId="3">
      <alignment horizontal="center" vertical="top" shrinkToFit="1"/>
      <protection/>
    </xf>
    <xf numFmtId="49" fontId="30" fillId="21" borderId="3">
      <alignment horizontal="center" vertical="top" shrinkToFit="1"/>
      <protection/>
    </xf>
    <xf numFmtId="0" fontId="30" fillId="21" borderId="4">
      <alignment horizontal="left" vertical="top" wrapText="1"/>
      <protection/>
    </xf>
    <xf numFmtId="0" fontId="30" fillId="21" borderId="4">
      <alignment horizontal="left" vertical="top" wrapText="1"/>
      <protection/>
    </xf>
    <xf numFmtId="4" fontId="30" fillId="21" borderId="4">
      <alignment horizontal="right" vertical="top" wrapText="1" shrinkToFit="1"/>
      <protection/>
    </xf>
    <xf numFmtId="4" fontId="30" fillId="21" borderId="4">
      <alignment horizontal="right" vertical="top" wrapText="1" shrinkToFit="1"/>
      <protection/>
    </xf>
    <xf numFmtId="4" fontId="30" fillId="21" borderId="5">
      <alignment horizontal="right" vertical="top" shrinkToFit="1"/>
      <protection/>
    </xf>
    <xf numFmtId="4" fontId="30" fillId="21" borderId="5">
      <alignment horizontal="right" vertical="top" shrinkToFit="1"/>
      <protection/>
    </xf>
    <xf numFmtId="49" fontId="31" fillId="22" borderId="6">
      <alignment horizontal="center" vertical="top" shrinkToFit="1"/>
      <protection/>
    </xf>
    <xf numFmtId="49" fontId="31" fillId="22" borderId="6">
      <alignment horizontal="center" vertical="top" shrinkToFit="1"/>
      <protection/>
    </xf>
    <xf numFmtId="0" fontId="31" fillId="22" borderId="7">
      <alignment horizontal="left" vertical="top" wrapText="1"/>
      <protection/>
    </xf>
    <xf numFmtId="0" fontId="31" fillId="22" borderId="7">
      <alignment horizontal="left" vertical="top" wrapText="1"/>
      <protection/>
    </xf>
    <xf numFmtId="4" fontId="31" fillId="22" borderId="7">
      <alignment horizontal="right" vertical="top" shrinkToFit="1"/>
      <protection/>
    </xf>
    <xf numFmtId="4" fontId="31" fillId="22" borderId="7">
      <alignment horizontal="right" vertical="top" shrinkToFit="1"/>
      <protection/>
    </xf>
    <xf numFmtId="4" fontId="31" fillId="22" borderId="8">
      <alignment horizontal="right" vertical="top" shrinkToFit="1"/>
      <protection/>
    </xf>
    <xf numFmtId="4" fontId="31" fillId="22" borderId="8">
      <alignment horizontal="right" vertical="top" shrinkToFit="1"/>
      <protection/>
    </xf>
    <xf numFmtId="49" fontId="31" fillId="23" borderId="9">
      <alignment horizontal="center" vertical="top" shrinkToFit="1"/>
      <protection/>
    </xf>
    <xf numFmtId="49" fontId="31" fillId="23" borderId="9">
      <alignment horizontal="center" vertical="top" shrinkToFit="1"/>
      <protection/>
    </xf>
    <xf numFmtId="0" fontId="31" fillId="23" borderId="10">
      <alignment horizontal="left" vertical="top" wrapText="1"/>
      <protection/>
    </xf>
    <xf numFmtId="0" fontId="31" fillId="23" borderId="10">
      <alignment horizontal="left" vertical="top" wrapText="1"/>
      <protection/>
    </xf>
    <xf numFmtId="4" fontId="31" fillId="23" borderId="10">
      <alignment horizontal="right" vertical="top" shrinkToFit="1"/>
      <protection/>
    </xf>
    <xf numFmtId="4" fontId="31" fillId="23" borderId="10">
      <alignment horizontal="right" vertical="top" shrinkToFit="1"/>
      <protection/>
    </xf>
    <xf numFmtId="4" fontId="31" fillId="23" borderId="11">
      <alignment horizontal="right" vertical="top" shrinkToFit="1"/>
      <protection/>
    </xf>
    <xf numFmtId="4" fontId="31" fillId="23" borderId="11">
      <alignment horizontal="right" vertical="top" shrinkToFit="1"/>
      <protection/>
    </xf>
    <xf numFmtId="49" fontId="32" fillId="0" borderId="9">
      <alignment horizontal="center" vertical="top" shrinkToFit="1"/>
      <protection/>
    </xf>
    <xf numFmtId="0" fontId="33" fillId="0" borderId="10">
      <alignment horizontal="left" vertical="top" wrapText="1"/>
      <protection/>
    </xf>
    <xf numFmtId="0" fontId="33" fillId="0" borderId="10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49" fontId="32" fillId="0" borderId="9">
      <alignment horizontal="center" vertical="top" shrinkToFit="1"/>
      <protection/>
    </xf>
    <xf numFmtId="0" fontId="33" fillId="0" borderId="10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 horizontal="righ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9" fontId="31" fillId="0" borderId="12">
      <alignment horizontal="center" vertical="center" wrapText="1"/>
      <protection/>
    </xf>
    <xf numFmtId="49" fontId="31" fillId="0" borderId="13">
      <alignment horizontal="center" vertical="center" wrapText="1"/>
      <protection/>
    </xf>
    <xf numFmtId="49" fontId="31" fillId="0" borderId="14">
      <alignment horizontal="center" vertical="center" wrapText="1"/>
      <protection/>
    </xf>
    <xf numFmtId="49" fontId="31" fillId="0" borderId="15">
      <alignment horizontal="center" vertical="center" wrapText="1"/>
      <protection/>
    </xf>
    <xf numFmtId="0" fontId="33" fillId="0" borderId="0">
      <alignment horizontal="left" vertical="top" wrapText="1"/>
      <protection/>
    </xf>
    <xf numFmtId="0" fontId="34" fillId="0" borderId="0">
      <alignment horizontal="center" vertical="top" wrapText="1"/>
      <protection/>
    </xf>
    <xf numFmtId="49" fontId="31" fillId="0" borderId="16">
      <alignment horizontal="center" vertical="center" wrapText="1"/>
      <protection/>
    </xf>
    <xf numFmtId="49" fontId="31" fillId="0" borderId="17">
      <alignment horizontal="center" vertical="center" wrapText="1"/>
      <protection/>
    </xf>
    <xf numFmtId="49" fontId="31" fillId="0" borderId="18">
      <alignment horizontal="center" vertical="center" wrapText="1"/>
      <protection/>
    </xf>
    <xf numFmtId="49" fontId="31" fillId="0" borderId="19">
      <alignment horizontal="center" vertical="center" wrapText="1"/>
      <protection/>
    </xf>
    <xf numFmtId="0" fontId="33" fillId="0" borderId="2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5" fillId="30" borderId="21" applyNumberFormat="0" applyAlignment="0" applyProtection="0"/>
    <xf numFmtId="0" fontId="36" fillId="31" borderId="22" applyNumberFormat="0" applyAlignment="0" applyProtection="0"/>
    <xf numFmtId="0" fontId="37" fillId="31" borderId="2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2" fillId="32" borderId="27" applyNumberFormat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28" applyNumberFormat="0" applyFont="0" applyAlignment="0" applyProtection="0"/>
    <xf numFmtId="9" fontId="0" fillId="0" borderId="0" applyFont="0" applyFill="0" applyBorder="0" applyAlignment="0" applyProtection="0"/>
    <xf numFmtId="0" fontId="47" fillId="0" borderId="2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50" fillId="0" borderId="30" xfId="89" applyNumberFormat="1" applyFont="1" applyBorder="1" applyAlignment="1" applyProtection="1">
      <alignment horizontal="center" vertical="center" wrapText="1"/>
      <protection/>
    </xf>
    <xf numFmtId="49" fontId="50" fillId="0" borderId="30" xfId="88" applyNumberFormat="1" applyFont="1" applyBorder="1" applyAlignment="1" applyProtection="1">
      <alignment horizontal="center" vertical="center" wrapText="1"/>
      <protection/>
    </xf>
    <xf numFmtId="49" fontId="50" fillId="0" borderId="30" xfId="84" applyNumberFormat="1" applyFont="1" applyBorder="1" applyProtection="1">
      <alignment horizontal="center" vertical="center" wrapText="1"/>
      <protection/>
    </xf>
    <xf numFmtId="49" fontId="50" fillId="0" borderId="30" xfId="87" applyNumberFormat="1" applyFont="1" applyBorder="1" applyProtection="1">
      <alignment horizontal="center" vertical="center" wrapText="1"/>
      <protection/>
    </xf>
    <xf numFmtId="49" fontId="50" fillId="0" borderId="30" xfId="89" applyNumberFormat="1" applyFont="1" applyBorder="1" applyAlignment="1" applyProtection="1">
      <alignment horizontal="center" vertical="center" wrapText="1"/>
      <protection/>
    </xf>
    <xf numFmtId="49" fontId="51" fillId="0" borderId="30" xfId="47" applyNumberFormat="1" applyFont="1" applyFill="1" applyBorder="1" applyProtection="1">
      <alignment horizontal="center" vertical="top" shrinkToFit="1"/>
      <protection/>
    </xf>
    <xf numFmtId="4" fontId="51" fillId="0" borderId="30" xfId="51" applyNumberFormat="1" applyFont="1" applyFill="1" applyBorder="1" applyProtection="1">
      <alignment horizontal="right" vertical="top" shrinkToFit="1"/>
      <protection/>
    </xf>
    <xf numFmtId="4" fontId="51" fillId="0" borderId="30" xfId="59" applyNumberFormat="1" applyFont="1" applyFill="1" applyBorder="1" applyProtection="1">
      <alignment horizontal="right" vertical="top" shrinkToFit="1"/>
      <protection/>
    </xf>
    <xf numFmtId="49" fontId="50" fillId="0" borderId="30" xfId="70" applyNumberFormat="1" applyFont="1" applyFill="1" applyBorder="1" applyProtection="1">
      <alignment horizontal="center" vertical="top" shrinkToFit="1"/>
      <protection/>
    </xf>
    <xf numFmtId="4" fontId="50" fillId="0" borderId="30" xfId="72" applyNumberFormat="1" applyFont="1" applyFill="1" applyBorder="1" applyProtection="1">
      <alignment horizontal="right" vertical="top" shrinkToFit="1"/>
      <protection/>
    </xf>
    <xf numFmtId="4" fontId="50" fillId="0" borderId="30" xfId="73" applyNumberFormat="1" applyFont="1" applyFill="1" applyBorder="1" applyProtection="1">
      <alignment horizontal="right" vertical="top" shrinkToFit="1"/>
      <protection/>
    </xf>
    <xf numFmtId="49" fontId="51" fillId="0" borderId="30" xfId="39" applyNumberFormat="1" applyFont="1" applyFill="1" applyBorder="1" applyProtection="1">
      <alignment horizontal="center" vertical="top" shrinkToFit="1"/>
      <protection/>
    </xf>
    <xf numFmtId="4" fontId="51" fillId="0" borderId="30" xfId="43" applyNumberFormat="1" applyFont="1" applyFill="1" applyBorder="1" applyProtection="1">
      <alignment horizontal="right" vertical="top" wrapText="1" shrinkToFit="1"/>
      <protection/>
    </xf>
    <xf numFmtId="0" fontId="2" fillId="0" borderId="30" xfId="0" applyFont="1" applyFill="1" applyBorder="1" applyAlignment="1" applyProtection="1">
      <alignment vertical="top"/>
      <protection locked="0"/>
    </xf>
    <xf numFmtId="0" fontId="50" fillId="0" borderId="30" xfId="71" applyNumberFormat="1" applyFont="1" applyFill="1" applyBorder="1" applyProtection="1">
      <alignment horizontal="left" vertical="top" wrapText="1"/>
      <protection/>
    </xf>
    <xf numFmtId="49" fontId="50" fillId="0" borderId="30" xfId="82" applyNumberFormat="1" applyFont="1" applyBorder="1" applyAlignment="1" applyProtection="1">
      <alignment horizontal="center" vertical="center" wrapText="1"/>
      <protection/>
    </xf>
    <xf numFmtId="49" fontId="50" fillId="0" borderId="30" xfId="81" applyNumberFormat="1" applyFont="1" applyBorder="1" applyAlignment="1" applyProtection="1">
      <alignment horizontal="center" vertical="center" wrapText="1"/>
      <protection/>
    </xf>
    <xf numFmtId="49" fontId="50" fillId="0" borderId="30" xfId="83" applyNumberFormat="1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top"/>
      <protection locked="0"/>
    </xf>
    <xf numFmtId="4" fontId="2" fillId="0" borderId="30" xfId="0" applyNumberFormat="1" applyFont="1" applyFill="1" applyBorder="1" applyAlignment="1" applyProtection="1">
      <alignment vertical="top"/>
      <protection locked="0"/>
    </xf>
    <xf numFmtId="0" fontId="50" fillId="0" borderId="0" xfId="91" applyNumberFormat="1" applyFont="1" applyBorder="1" applyProtection="1">
      <alignment/>
      <protection/>
    </xf>
    <xf numFmtId="49" fontId="50" fillId="37" borderId="30" xfId="70" applyNumberFormat="1" applyFont="1" applyFill="1" applyBorder="1" applyProtection="1">
      <alignment horizontal="center" vertical="top" shrinkToFit="1"/>
      <protection/>
    </xf>
    <xf numFmtId="0" fontId="50" fillId="37" borderId="30" xfId="71" applyNumberFormat="1" applyFont="1" applyFill="1" applyBorder="1" applyProtection="1" quotePrefix="1">
      <alignment horizontal="left" vertical="top" wrapText="1"/>
      <protection/>
    </xf>
    <xf numFmtId="4" fontId="50" fillId="37" borderId="30" xfId="72" applyNumberFormat="1" applyFont="1" applyFill="1" applyBorder="1" applyProtection="1">
      <alignment horizontal="right" vertical="top" shrinkToFit="1"/>
      <protection/>
    </xf>
    <xf numFmtId="4" fontId="50" fillId="37" borderId="30" xfId="73" applyNumberFormat="1" applyFont="1" applyFill="1" applyBorder="1" applyProtection="1">
      <alignment horizontal="right" vertical="top" shrinkToFit="1"/>
      <protection/>
    </xf>
    <xf numFmtId="49" fontId="51" fillId="0" borderId="30" xfId="55" applyNumberFormat="1" applyFont="1" applyFill="1" applyBorder="1" applyProtection="1">
      <alignment horizontal="center" vertical="top" shrinkToFit="1"/>
      <protection/>
    </xf>
    <xf numFmtId="49" fontId="50" fillId="0" borderId="30" xfId="63" applyNumberFormat="1" applyFont="1" applyFill="1" applyBorder="1" applyProtection="1">
      <alignment horizontal="center" vertical="top" shrinkToFit="1"/>
      <protection/>
    </xf>
    <xf numFmtId="49" fontId="4" fillId="0" borderId="30" xfId="47" applyNumberFormat="1" applyFont="1" applyFill="1" applyBorder="1" applyProtection="1">
      <alignment horizontal="center" vertical="top" shrinkToFit="1"/>
      <protection/>
    </xf>
    <xf numFmtId="49" fontId="4" fillId="0" borderId="30" xfId="55" applyNumberFormat="1" applyFont="1" applyFill="1" applyBorder="1" applyProtection="1">
      <alignment horizontal="center" vertical="top" shrinkToFit="1"/>
      <protection/>
    </xf>
    <xf numFmtId="49" fontId="2" fillId="0" borderId="30" xfId="70" applyNumberFormat="1" applyFont="1" applyFill="1" applyBorder="1" applyProtection="1">
      <alignment horizontal="center" vertical="top" shrinkToFit="1"/>
      <protection/>
    </xf>
    <xf numFmtId="49" fontId="2" fillId="0" borderId="30" xfId="63" applyNumberFormat="1" applyFont="1" applyFill="1" applyBorder="1" applyProtection="1">
      <alignment horizontal="center" vertical="top" shrinkToFit="1"/>
      <protection/>
    </xf>
    <xf numFmtId="49" fontId="50" fillId="0" borderId="30" xfId="57" applyNumberFormat="1" applyFont="1" applyFill="1" applyBorder="1" applyAlignment="1" applyProtection="1">
      <alignment horizontal="center" vertical="top" shrinkToFit="1"/>
      <protection/>
    </xf>
    <xf numFmtId="4" fontId="50" fillId="0" borderId="30" xfId="66" applyNumberFormat="1" applyFont="1" applyFill="1" applyBorder="1" applyProtection="1">
      <alignment horizontal="right" vertical="top" shrinkToFit="1"/>
      <protection/>
    </xf>
    <xf numFmtId="4" fontId="50" fillId="0" borderId="30" xfId="68" applyNumberFormat="1" applyFont="1" applyFill="1" applyBorder="1" applyProtection="1">
      <alignment horizontal="right" vertical="top" shrinkToFit="1"/>
      <protection/>
    </xf>
    <xf numFmtId="4" fontId="33" fillId="0" borderId="30" xfId="68" applyNumberFormat="1" applyFill="1" applyBorder="1" applyProtection="1">
      <alignment horizontal="right" vertical="top" shrinkToFit="1"/>
      <protection/>
    </xf>
    <xf numFmtId="4" fontId="4" fillId="0" borderId="30" xfId="51" applyNumberFormat="1" applyFont="1" applyFill="1" applyBorder="1" applyProtection="1">
      <alignment horizontal="right" vertical="top" shrinkToFit="1"/>
      <protection/>
    </xf>
    <xf numFmtId="4" fontId="4" fillId="0" borderId="30" xfId="59" applyNumberFormat="1" applyFont="1" applyFill="1" applyBorder="1" applyProtection="1">
      <alignment horizontal="right" vertical="top" shrinkToFit="1"/>
      <protection/>
    </xf>
    <xf numFmtId="4" fontId="2" fillId="0" borderId="30" xfId="72" applyNumberFormat="1" applyFont="1" applyFill="1" applyBorder="1" applyProtection="1">
      <alignment horizontal="right" vertical="top" shrinkToFit="1"/>
      <protection/>
    </xf>
    <xf numFmtId="4" fontId="50" fillId="0" borderId="30" xfId="59" applyNumberFormat="1" applyFont="1" applyFill="1" applyBorder="1" applyProtection="1">
      <alignment horizontal="right" vertical="top" shrinkToFit="1"/>
      <protection/>
    </xf>
    <xf numFmtId="4" fontId="50" fillId="0" borderId="30" xfId="61" applyNumberFormat="1" applyFont="1" applyFill="1" applyBorder="1" applyProtection="1">
      <alignment horizontal="right" vertical="top" shrinkToFit="1"/>
      <protection/>
    </xf>
    <xf numFmtId="4" fontId="50" fillId="0" borderId="10" xfId="59" applyNumberFormat="1" applyFont="1" applyFill="1" applyProtection="1">
      <alignment horizontal="right" vertical="top" shrinkToFit="1"/>
      <protection/>
    </xf>
    <xf numFmtId="4" fontId="50" fillId="0" borderId="11" xfId="61" applyNumberFormat="1" applyFont="1" applyFill="1" applyProtection="1">
      <alignment horizontal="right" vertical="top" shrinkToFit="1"/>
      <protection/>
    </xf>
    <xf numFmtId="4" fontId="50" fillId="0" borderId="31" xfId="72" applyNumberFormat="1" applyFont="1" applyFill="1" applyBorder="1" applyProtection="1">
      <alignment horizontal="right" vertical="top" shrinkToFit="1"/>
      <protection/>
    </xf>
    <xf numFmtId="4" fontId="51" fillId="0" borderId="30" xfId="53" applyNumberFormat="1" applyFont="1" applyFill="1" applyBorder="1" applyProtection="1">
      <alignment horizontal="right" vertical="top" shrinkToFit="1"/>
      <protection/>
    </xf>
    <xf numFmtId="4" fontId="51" fillId="0" borderId="30" xfId="61" applyNumberFormat="1" applyFont="1" applyFill="1" applyBorder="1" applyProtection="1">
      <alignment horizontal="right" vertical="top" shrinkToFit="1"/>
      <protection/>
    </xf>
    <xf numFmtId="0" fontId="51" fillId="0" borderId="30" xfId="41" applyNumberFormat="1" applyFont="1" applyFill="1" applyBorder="1" applyAlignment="1" applyProtection="1">
      <alignment horizontal="justify" vertical="top" wrapText="1"/>
      <protection/>
    </xf>
    <xf numFmtId="0" fontId="51" fillId="0" borderId="30" xfId="49" applyNumberFormat="1" applyFont="1" applyFill="1" applyBorder="1" applyAlignment="1" applyProtection="1">
      <alignment horizontal="justify" vertical="top" wrapText="1"/>
      <protection/>
    </xf>
    <xf numFmtId="0" fontId="51" fillId="0" borderId="30" xfId="57" applyNumberFormat="1" applyFont="1" applyFill="1" applyBorder="1" applyAlignment="1" applyProtection="1">
      <alignment horizontal="justify" vertical="top" wrapText="1"/>
      <protection/>
    </xf>
    <xf numFmtId="0" fontId="50" fillId="0" borderId="30" xfId="71" applyNumberFormat="1" applyFont="1" applyFill="1" applyBorder="1" applyAlignment="1" applyProtection="1" quotePrefix="1">
      <alignment horizontal="justify" vertical="top" wrapText="1"/>
      <protection/>
    </xf>
    <xf numFmtId="0" fontId="50" fillId="0" borderId="30" xfId="64" applyNumberFormat="1" applyFont="1" applyFill="1" applyBorder="1" applyAlignment="1" applyProtection="1">
      <alignment horizontal="justify" vertical="top" wrapText="1"/>
      <protection/>
    </xf>
    <xf numFmtId="0" fontId="51" fillId="0" borderId="30" xfId="71" applyNumberFormat="1" applyFont="1" applyFill="1" applyBorder="1" applyAlignment="1" applyProtection="1" quotePrefix="1">
      <alignment horizontal="justify" vertical="top" wrapText="1"/>
      <protection/>
    </xf>
    <xf numFmtId="0" fontId="50" fillId="0" borderId="30" xfId="65" applyNumberFormat="1" applyFont="1" applyFill="1" applyBorder="1" applyAlignment="1" applyProtection="1">
      <alignment horizontal="justify" vertical="top" wrapText="1"/>
      <protection/>
    </xf>
    <xf numFmtId="0" fontId="4" fillId="0" borderId="30" xfId="49" applyNumberFormat="1" applyFont="1" applyFill="1" applyBorder="1" applyAlignment="1" applyProtection="1">
      <alignment horizontal="justify" vertical="top" wrapText="1"/>
      <protection/>
    </xf>
    <xf numFmtId="0" fontId="4" fillId="0" borderId="30" xfId="57" applyNumberFormat="1" applyFont="1" applyFill="1" applyBorder="1" applyAlignment="1" applyProtection="1">
      <alignment horizontal="justify" vertical="top" wrapText="1"/>
      <protection/>
    </xf>
    <xf numFmtId="0" fontId="2" fillId="0" borderId="30" xfId="71" applyNumberFormat="1" applyFont="1" applyFill="1" applyBorder="1" applyAlignment="1" applyProtection="1" quotePrefix="1">
      <alignment horizontal="justify" vertical="top" wrapText="1"/>
      <protection/>
    </xf>
    <xf numFmtId="0" fontId="2" fillId="0" borderId="30" xfId="64" applyNumberFormat="1" applyFont="1" applyFill="1" applyBorder="1" applyAlignment="1" applyProtection="1">
      <alignment horizontal="justify" vertical="top" wrapText="1"/>
      <protection/>
    </xf>
    <xf numFmtId="49" fontId="50" fillId="2" borderId="30" xfId="39" applyNumberFormat="1" applyFont="1" applyFill="1" applyBorder="1" applyProtection="1">
      <alignment horizontal="center" vertical="top" shrinkToFit="1"/>
      <protection/>
    </xf>
    <xf numFmtId="0" fontId="51" fillId="2" borderId="30" xfId="41" applyNumberFormat="1" applyFont="1" applyFill="1" applyBorder="1" applyProtection="1">
      <alignment horizontal="left" vertical="top" wrapText="1"/>
      <protection/>
    </xf>
    <xf numFmtId="0" fontId="50" fillId="2" borderId="30" xfId="41" applyNumberFormat="1" applyFont="1" applyFill="1" applyBorder="1" applyProtection="1">
      <alignment horizontal="left" vertical="top" wrapText="1"/>
      <protection/>
    </xf>
    <xf numFmtId="4" fontId="51" fillId="2" borderId="30" xfId="43" applyNumberFormat="1" applyFont="1" applyFill="1" applyBorder="1" applyProtection="1">
      <alignment horizontal="right" vertical="top" wrapText="1" shrinkToFit="1"/>
      <protection/>
    </xf>
    <xf numFmtId="0" fontId="50" fillId="0" borderId="30" xfId="71" applyNumberFormat="1" applyFont="1" applyFill="1" applyBorder="1" applyAlignment="1" applyProtection="1">
      <alignment horizontal="justify" vertical="top" wrapText="1"/>
      <protection/>
    </xf>
    <xf numFmtId="4" fontId="2" fillId="0" borderId="30" xfId="59" applyNumberFormat="1" applyFont="1" applyFill="1" applyBorder="1" applyProtection="1">
      <alignment horizontal="right" vertical="top" shrinkToFit="1"/>
      <protection/>
    </xf>
    <xf numFmtId="0" fontId="3" fillId="0" borderId="0" xfId="0" applyFont="1" applyAlignment="1" applyProtection="1">
      <alignment horizontal="center"/>
      <protection locked="0"/>
    </xf>
    <xf numFmtId="0" fontId="50" fillId="0" borderId="0" xfId="85" applyNumberFormat="1" applyFont="1" applyProtection="1">
      <alignment horizontal="left" vertical="top" wrapText="1"/>
      <protection/>
    </xf>
    <xf numFmtId="0" fontId="50" fillId="0" borderId="0" xfId="85" applyFont="1">
      <alignment horizontal="left" vertical="top" wrapText="1"/>
      <protection/>
    </xf>
    <xf numFmtId="0" fontId="51" fillId="0" borderId="0" xfId="86" applyNumberFormat="1" applyFont="1" applyProtection="1">
      <alignment horizontal="center" vertical="top" wrapText="1"/>
      <protection/>
    </xf>
    <xf numFmtId="0" fontId="51" fillId="0" borderId="0" xfId="86" applyFont="1">
      <alignment horizontal="center" vertical="top" wrapText="1"/>
      <protection/>
    </xf>
    <xf numFmtId="49" fontId="50" fillId="0" borderId="30" xfId="88" applyNumberFormat="1" applyFont="1" applyBorder="1" applyProtection="1">
      <alignment horizontal="center" vertical="center" wrapText="1"/>
      <protection/>
    </xf>
    <xf numFmtId="49" fontId="50" fillId="0" borderId="30" xfId="89" applyNumberFormat="1" applyFont="1" applyBorder="1" applyAlignment="1" applyProtection="1">
      <alignment horizontal="center" vertical="center" wrapText="1"/>
      <protection/>
    </xf>
    <xf numFmtId="49" fontId="50" fillId="0" borderId="30" xfId="88" applyNumberFormat="1" applyFont="1" applyBorder="1" applyAlignment="1" applyProtection="1">
      <alignment horizontal="center" vertical="center" wrapText="1"/>
      <protection/>
    </xf>
    <xf numFmtId="49" fontId="50" fillId="0" borderId="30" xfId="90" applyNumberFormat="1" applyFont="1" applyBorder="1" applyAlignment="1" applyProtection="1">
      <alignment horizontal="center" vertical="center" wrapText="1"/>
      <protection/>
    </xf>
    <xf numFmtId="0" fontId="50" fillId="0" borderId="0" xfId="74" applyNumberFormat="1" applyFont="1" applyAlignment="1" applyProtection="1">
      <alignment horizontal="left" vertical="top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8 2" xfId="36"/>
    <cellStyle name="ex59" xfId="37"/>
    <cellStyle name="ex59 2" xfId="38"/>
    <cellStyle name="ex60" xfId="39"/>
    <cellStyle name="ex60 2" xfId="40"/>
    <cellStyle name="ex61" xfId="41"/>
    <cellStyle name="ex61 2" xfId="42"/>
    <cellStyle name="ex62" xfId="43"/>
    <cellStyle name="ex62 2" xfId="44"/>
    <cellStyle name="ex63" xfId="45"/>
    <cellStyle name="ex63 2" xfId="46"/>
    <cellStyle name="ex64" xfId="47"/>
    <cellStyle name="ex64 2" xfId="48"/>
    <cellStyle name="ex65" xfId="49"/>
    <cellStyle name="ex65 2" xfId="50"/>
    <cellStyle name="ex66" xfId="51"/>
    <cellStyle name="ex66 2" xfId="52"/>
    <cellStyle name="ex67" xfId="53"/>
    <cellStyle name="ex67 2" xfId="54"/>
    <cellStyle name="ex68" xfId="55"/>
    <cellStyle name="ex68 2" xfId="56"/>
    <cellStyle name="ex69" xfId="57"/>
    <cellStyle name="ex69 2" xfId="58"/>
    <cellStyle name="ex70" xfId="59"/>
    <cellStyle name="ex70 2" xfId="60"/>
    <cellStyle name="ex71" xfId="61"/>
    <cellStyle name="ex71 2" xfId="62"/>
    <cellStyle name="ex72" xfId="63"/>
    <cellStyle name="ex73" xfId="64"/>
    <cellStyle name="ex73 2" xfId="65"/>
    <cellStyle name="ex74" xfId="66"/>
    <cellStyle name="ex74 2" xfId="67"/>
    <cellStyle name="ex75" xfId="68"/>
    <cellStyle name="ex75 2" xfId="69"/>
    <cellStyle name="ex76" xfId="70"/>
    <cellStyle name="ex77" xfId="71"/>
    <cellStyle name="ex78" xfId="72"/>
    <cellStyle name="ex79" xfId="73"/>
    <cellStyle name="st57" xfId="74"/>
    <cellStyle name="st57 2" xfId="75"/>
    <cellStyle name="style0" xfId="76"/>
    <cellStyle name="style0 2" xfId="77"/>
    <cellStyle name="td" xfId="78"/>
    <cellStyle name="td 2" xfId="79"/>
    <cellStyle name="tr" xfId="80"/>
    <cellStyle name="xl_bot_header" xfId="81"/>
    <cellStyle name="xl_bot_left_header" xfId="82"/>
    <cellStyle name="xl_bot_right_header" xfId="83"/>
    <cellStyle name="xl_center_header" xfId="84"/>
    <cellStyle name="xl_footer" xfId="85"/>
    <cellStyle name="xl_header" xfId="86"/>
    <cellStyle name="xl_right_header" xfId="87"/>
    <cellStyle name="xl_top_header" xfId="88"/>
    <cellStyle name="xl_top_left_header" xfId="89"/>
    <cellStyle name="xl_top_right_header" xfId="90"/>
    <cellStyle name="xl_total_bo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6"/>
  <sheetViews>
    <sheetView showGridLines="0" tabSelected="1" workbookViewId="0" topLeftCell="A255">
      <selection activeCell="C263" sqref="C263"/>
    </sheetView>
  </sheetViews>
  <sheetFormatPr defaultColWidth="9.140625" defaultRowHeight="15"/>
  <cols>
    <col min="1" max="1" width="21.7109375" style="1" customWidth="1"/>
    <col min="2" max="2" width="48.00390625" style="1" customWidth="1"/>
    <col min="3" max="3" width="25.7109375" style="1" customWidth="1"/>
    <col min="4" max="4" width="15.7109375" style="1" customWidth="1"/>
    <col min="5" max="5" width="16.421875" style="1" customWidth="1"/>
    <col min="6" max="6" width="17.7109375" style="1" customWidth="1"/>
    <col min="7" max="7" width="15.28125" style="1" customWidth="1"/>
    <col min="8" max="8" width="15.421875" style="1" customWidth="1"/>
    <col min="9" max="9" width="15.28125" style="1" customWidth="1"/>
    <col min="10" max="16384" width="9.140625" style="1" customWidth="1"/>
  </cols>
  <sheetData>
    <row r="1" spans="1:19" ht="15">
      <c r="A1" s="65" t="s">
        <v>456</v>
      </c>
      <c r="B1" s="65"/>
      <c r="C1" s="65"/>
      <c r="D1" s="65"/>
      <c r="E1" s="65"/>
      <c r="F1" s="65"/>
      <c r="G1" s="65"/>
      <c r="H1" s="65"/>
      <c r="I1" s="65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65" t="s">
        <v>457</v>
      </c>
      <c r="B2" s="65"/>
      <c r="C2" s="65"/>
      <c r="D2" s="65"/>
      <c r="E2" s="65"/>
      <c r="F2" s="65"/>
      <c r="G2" s="65"/>
      <c r="H2" s="65"/>
      <c r="I2" s="65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65" t="s">
        <v>458</v>
      </c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customHeight="1">
      <c r="A4" s="68"/>
      <c r="B4" s="69"/>
      <c r="C4" s="69"/>
      <c r="D4" s="69"/>
      <c r="E4" s="69"/>
      <c r="F4" s="69"/>
      <c r="G4" s="69"/>
      <c r="H4" s="69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customHeight="1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" customHeight="1">
      <c r="A6" s="71" t="s">
        <v>257</v>
      </c>
      <c r="B6" s="71"/>
      <c r="C6" s="71" t="s">
        <v>258</v>
      </c>
      <c r="D6" s="72" t="s">
        <v>325</v>
      </c>
      <c r="E6" s="70" t="s">
        <v>326</v>
      </c>
      <c r="F6" s="72" t="s">
        <v>327</v>
      </c>
      <c r="G6" s="73" t="s">
        <v>259</v>
      </c>
      <c r="H6" s="73"/>
      <c r="I6" s="73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64.5" customHeight="1">
      <c r="A7" s="3" t="s">
        <v>256</v>
      </c>
      <c r="B7" s="4" t="s">
        <v>255</v>
      </c>
      <c r="C7" s="71"/>
      <c r="D7" s="72"/>
      <c r="E7" s="70"/>
      <c r="F7" s="72"/>
      <c r="G7" s="5" t="s">
        <v>328</v>
      </c>
      <c r="H7" s="6" t="s">
        <v>329</v>
      </c>
      <c r="I7" s="6" t="s">
        <v>330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18" t="s">
        <v>1</v>
      </c>
      <c r="B8" s="19" t="s">
        <v>2</v>
      </c>
      <c r="C8" s="7" t="s">
        <v>3</v>
      </c>
      <c r="D8" s="19" t="s">
        <v>4</v>
      </c>
      <c r="E8" s="19" t="s">
        <v>5</v>
      </c>
      <c r="F8" s="19" t="s">
        <v>6</v>
      </c>
      <c r="G8" s="19" t="s">
        <v>323</v>
      </c>
      <c r="H8" s="20" t="s">
        <v>324</v>
      </c>
      <c r="I8" s="21">
        <v>9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59"/>
      <c r="B9" s="60" t="s">
        <v>459</v>
      </c>
      <c r="C9" s="61"/>
      <c r="D9" s="62">
        <f aca="true" t="shared" si="0" ref="D9:I9">D11+D214</f>
        <v>3988447925.75</v>
      </c>
      <c r="E9" s="62">
        <f t="shared" si="0"/>
        <v>2912151123.4000006</v>
      </c>
      <c r="F9" s="62">
        <f t="shared" si="0"/>
        <v>4233726644.1099997</v>
      </c>
      <c r="G9" s="62">
        <f t="shared" si="0"/>
        <v>3961381746</v>
      </c>
      <c r="H9" s="62">
        <f t="shared" si="0"/>
        <v>3749772349</v>
      </c>
      <c r="I9" s="62">
        <f t="shared" si="0"/>
        <v>3660640762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11"/>
      <c r="B10" s="17"/>
      <c r="C10" s="63"/>
      <c r="D10" s="12"/>
      <c r="E10" s="12"/>
      <c r="F10" s="12"/>
      <c r="G10" s="12"/>
      <c r="H10" s="13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14" t="s">
        <v>7</v>
      </c>
      <c r="B11" s="48" t="s">
        <v>260</v>
      </c>
      <c r="C11" s="48"/>
      <c r="D11" s="15">
        <f aca="true" t="shared" si="1" ref="D11:I11">D12+D33+D39+D67+D80+D89+D102+D107+D123+D132+D204</f>
        <v>953294121.05</v>
      </c>
      <c r="E11" s="15">
        <f t="shared" si="1"/>
        <v>631624540.26</v>
      </c>
      <c r="F11" s="15">
        <f t="shared" si="1"/>
        <v>961477948.78</v>
      </c>
      <c r="G11" s="15">
        <f t="shared" si="1"/>
        <v>946679160</v>
      </c>
      <c r="H11" s="15">
        <f t="shared" si="1"/>
        <v>998975990.08</v>
      </c>
      <c r="I11" s="15">
        <f t="shared" si="1"/>
        <v>1003504590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8" t="s">
        <v>8</v>
      </c>
      <c r="B12" s="49" t="s">
        <v>261</v>
      </c>
      <c r="C12" s="49"/>
      <c r="D12" s="9">
        <f aca="true" t="shared" si="2" ref="D12:I12">D13</f>
        <v>649482000</v>
      </c>
      <c r="E12" s="9">
        <f t="shared" si="2"/>
        <v>429329761.75</v>
      </c>
      <c r="F12" s="9">
        <f t="shared" si="2"/>
        <v>666127000</v>
      </c>
      <c r="G12" s="9">
        <f t="shared" si="2"/>
        <v>657651000</v>
      </c>
      <c r="H12" s="9">
        <f t="shared" si="2"/>
        <v>659715000</v>
      </c>
      <c r="I12" s="9">
        <f t="shared" si="2"/>
        <v>662401000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28" t="s">
        <v>9</v>
      </c>
      <c r="B13" s="50" t="s">
        <v>262</v>
      </c>
      <c r="C13" s="50"/>
      <c r="D13" s="10">
        <f aca="true" t="shared" si="3" ref="D13:I13">D14+D15+D16+D20+D21+D22+D23+D24+D25+D26+D27+D28+D29+D30+D31+D32</f>
        <v>649482000</v>
      </c>
      <c r="E13" s="10">
        <f>E14+E15+E16+E20+E21+E22+E23+E24+E25+E26+E27+E28+E29+E30+E31+E32+E17+E18+E19</f>
        <v>429329761.75</v>
      </c>
      <c r="F13" s="10">
        <f>F14+F15+F16+F20+F21+F22+F23+F24+F25+F26+F27+F28+F29+F30+F31+F32+F17+F18+F19</f>
        <v>666127000</v>
      </c>
      <c r="G13" s="10">
        <f>G14+G15+G16+G20+G21+G22+G23+G24+G25+G26+G27+G28+G29+G30+G31+G32</f>
        <v>657651000</v>
      </c>
      <c r="H13" s="10">
        <f t="shared" si="3"/>
        <v>659715000</v>
      </c>
      <c r="I13" s="10">
        <f t="shared" si="3"/>
        <v>662401000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63.75">
      <c r="A14" s="11" t="s">
        <v>10</v>
      </c>
      <c r="B14" s="51" t="s">
        <v>11</v>
      </c>
      <c r="C14" s="51" t="s">
        <v>303</v>
      </c>
      <c r="D14" s="35">
        <v>644033000</v>
      </c>
      <c r="E14" s="36">
        <v>424273918.37</v>
      </c>
      <c r="F14" s="12">
        <v>658364460</v>
      </c>
      <c r="G14" s="12">
        <v>650602000</v>
      </c>
      <c r="H14" s="13">
        <v>652569000</v>
      </c>
      <c r="I14" s="22">
        <v>655170000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63.75">
      <c r="A15" s="11" t="s">
        <v>12</v>
      </c>
      <c r="B15" s="51" t="s">
        <v>11</v>
      </c>
      <c r="C15" s="51" t="s">
        <v>303</v>
      </c>
      <c r="D15" s="35">
        <v>0</v>
      </c>
      <c r="E15" s="36">
        <v>506056</v>
      </c>
      <c r="F15" s="12">
        <v>506100</v>
      </c>
      <c r="G15" s="12">
        <v>0</v>
      </c>
      <c r="H15" s="13">
        <v>0</v>
      </c>
      <c r="I15" s="13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63.75">
      <c r="A16" s="11" t="s">
        <v>13</v>
      </c>
      <c r="B16" s="51" t="s">
        <v>11</v>
      </c>
      <c r="C16" s="51" t="s">
        <v>303</v>
      </c>
      <c r="D16" s="35">
        <v>0</v>
      </c>
      <c r="E16" s="36">
        <v>453.23</v>
      </c>
      <c r="F16" s="12">
        <v>500</v>
      </c>
      <c r="G16" s="12">
        <v>0</v>
      </c>
      <c r="H16" s="13">
        <v>0</v>
      </c>
      <c r="I16" s="13"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" hidden="1">
      <c r="A17" s="11"/>
      <c r="B17" s="51"/>
      <c r="C17" s="51"/>
      <c r="D17" s="35"/>
      <c r="E17" s="36">
        <v>302961.36</v>
      </c>
      <c r="F17" s="12">
        <v>303000</v>
      </c>
      <c r="G17" s="12"/>
      <c r="H17" s="13"/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" hidden="1">
      <c r="A18" s="11"/>
      <c r="B18" s="51"/>
      <c r="C18" s="51"/>
      <c r="D18" s="35"/>
      <c r="E18" s="36">
        <v>-3002.4</v>
      </c>
      <c r="F18" s="12">
        <v>-3000</v>
      </c>
      <c r="G18" s="12"/>
      <c r="H18" s="13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 hidden="1">
      <c r="A19" s="11"/>
      <c r="B19" s="51"/>
      <c r="C19" s="51"/>
      <c r="D19" s="35"/>
      <c r="E19" s="36">
        <v>-57.69</v>
      </c>
      <c r="F19" s="12">
        <v>-60</v>
      </c>
      <c r="G19" s="12"/>
      <c r="H19" s="13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02">
      <c r="A20" s="11" t="s">
        <v>14</v>
      </c>
      <c r="B20" s="51" t="s">
        <v>15</v>
      </c>
      <c r="C20" s="51" t="s">
        <v>303</v>
      </c>
      <c r="D20" s="35">
        <v>570000</v>
      </c>
      <c r="E20" s="36">
        <v>386808.87</v>
      </c>
      <c r="F20" s="12">
        <v>504900</v>
      </c>
      <c r="G20" s="12">
        <v>521000</v>
      </c>
      <c r="H20" s="13">
        <v>537000</v>
      </c>
      <c r="I20" s="22">
        <v>553000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02">
      <c r="A21" s="11" t="s">
        <v>16</v>
      </c>
      <c r="B21" s="51" t="s">
        <v>15</v>
      </c>
      <c r="C21" s="51" t="s">
        <v>303</v>
      </c>
      <c r="D21" s="35">
        <v>0</v>
      </c>
      <c r="E21" s="36">
        <v>333.21</v>
      </c>
      <c r="F21" s="12">
        <v>300</v>
      </c>
      <c r="G21" s="12">
        <v>0</v>
      </c>
      <c r="H21" s="13">
        <v>0</v>
      </c>
      <c r="I21" s="13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02">
      <c r="A22" s="11" t="s">
        <v>17</v>
      </c>
      <c r="B22" s="51" t="s">
        <v>15</v>
      </c>
      <c r="C22" s="51" t="s">
        <v>303</v>
      </c>
      <c r="D22" s="35">
        <v>0</v>
      </c>
      <c r="E22" s="36">
        <v>782.25</v>
      </c>
      <c r="F22" s="12">
        <v>800</v>
      </c>
      <c r="G22" s="12">
        <v>0</v>
      </c>
      <c r="H22" s="13">
        <v>0</v>
      </c>
      <c r="I22" s="13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38.25">
      <c r="A23" s="11" t="s">
        <v>18</v>
      </c>
      <c r="B23" s="51" t="s">
        <v>19</v>
      </c>
      <c r="C23" s="51" t="s">
        <v>303</v>
      </c>
      <c r="D23" s="35">
        <v>672000</v>
      </c>
      <c r="E23" s="36">
        <v>1187988.9</v>
      </c>
      <c r="F23" s="12">
        <v>1272000</v>
      </c>
      <c r="G23" s="12">
        <v>1303000</v>
      </c>
      <c r="H23" s="13">
        <v>1318000</v>
      </c>
      <c r="I23" s="22">
        <v>1330000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38.25">
      <c r="A24" s="11" t="s">
        <v>20</v>
      </c>
      <c r="B24" s="51" t="s">
        <v>19</v>
      </c>
      <c r="C24" s="51" t="s">
        <v>303</v>
      </c>
      <c r="D24" s="35">
        <v>0</v>
      </c>
      <c r="E24" s="36">
        <v>13757.43</v>
      </c>
      <c r="F24" s="12">
        <v>14000</v>
      </c>
      <c r="G24" s="12">
        <v>0</v>
      </c>
      <c r="H24" s="13">
        <v>0</v>
      </c>
      <c r="I24" s="13"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38.25">
      <c r="A25" s="11" t="s">
        <v>21</v>
      </c>
      <c r="B25" s="51" t="s">
        <v>19</v>
      </c>
      <c r="C25" s="51" t="s">
        <v>303</v>
      </c>
      <c r="D25" s="35">
        <v>0</v>
      </c>
      <c r="E25" s="36">
        <v>5498.74</v>
      </c>
      <c r="F25" s="12">
        <v>6000</v>
      </c>
      <c r="G25" s="12">
        <v>0</v>
      </c>
      <c r="H25" s="13">
        <v>0</v>
      </c>
      <c r="I25" s="13"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38.25" hidden="1">
      <c r="A26" s="11" t="s">
        <v>22</v>
      </c>
      <c r="B26" s="51" t="s">
        <v>19</v>
      </c>
      <c r="C26" s="51" t="s">
        <v>303</v>
      </c>
      <c r="D26" s="35">
        <v>0</v>
      </c>
      <c r="E26" s="13">
        <v>0</v>
      </c>
      <c r="F26" s="13">
        <v>0</v>
      </c>
      <c r="G26" s="12">
        <v>0</v>
      </c>
      <c r="H26" s="13">
        <v>0</v>
      </c>
      <c r="I26" s="13"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81" customHeight="1">
      <c r="A27" s="11" t="s">
        <v>454</v>
      </c>
      <c r="B27" s="51" t="s">
        <v>322</v>
      </c>
      <c r="C27" s="51" t="s">
        <v>303</v>
      </c>
      <c r="D27" s="35">
        <v>4069000</v>
      </c>
      <c r="E27" s="36">
        <v>973576.71</v>
      </c>
      <c r="F27" s="12">
        <v>1954000</v>
      </c>
      <c r="G27" s="12">
        <v>1978000</v>
      </c>
      <c r="H27" s="13">
        <v>2001000</v>
      </c>
      <c r="I27" s="22">
        <v>2022000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90.75" customHeight="1" hidden="1">
      <c r="A28" s="29" t="s">
        <v>331</v>
      </c>
      <c r="B28" s="52" t="s">
        <v>334</v>
      </c>
      <c r="C28" s="51" t="s">
        <v>303</v>
      </c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19.25" customHeight="1">
      <c r="A29" s="29" t="s">
        <v>332</v>
      </c>
      <c r="B29" s="52" t="s">
        <v>335</v>
      </c>
      <c r="C29" s="51" t="s">
        <v>303</v>
      </c>
      <c r="D29" s="35">
        <v>138000</v>
      </c>
      <c r="E29" s="36">
        <v>1680086.71</v>
      </c>
      <c r="F29" s="12">
        <v>3203400</v>
      </c>
      <c r="G29" s="12">
        <v>3247000</v>
      </c>
      <c r="H29" s="13">
        <v>3290000</v>
      </c>
      <c r="I29" s="22">
        <v>3326000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03.5" customHeight="1">
      <c r="A30" s="29" t="s">
        <v>333</v>
      </c>
      <c r="B30" s="52" t="s">
        <v>336</v>
      </c>
      <c r="C30" s="51" t="s">
        <v>303</v>
      </c>
      <c r="D30" s="35">
        <v>0</v>
      </c>
      <c r="E30" s="36">
        <v>600.06</v>
      </c>
      <c r="F30" s="12">
        <v>600</v>
      </c>
      <c r="G30" s="35">
        <v>0</v>
      </c>
      <c r="H30" s="35">
        <v>0</v>
      </c>
      <c r="I30" s="35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03.5" customHeight="1" hidden="1">
      <c r="A31" s="29"/>
      <c r="B31" s="52"/>
      <c r="C31" s="51"/>
      <c r="D31" s="37"/>
      <c r="E31" s="36"/>
      <c r="F31" s="12"/>
      <c r="G31" s="12"/>
      <c r="H31" s="13"/>
      <c r="I31" s="2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03.5" customHeight="1" hidden="1">
      <c r="A32" s="29"/>
      <c r="B32" s="52"/>
      <c r="C32" s="51"/>
      <c r="D32" s="37"/>
      <c r="E32" s="36"/>
      <c r="F32" s="12"/>
      <c r="G32" s="12"/>
      <c r="H32" s="13"/>
      <c r="I32" s="2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38.25">
      <c r="A33" s="8" t="s">
        <v>23</v>
      </c>
      <c r="B33" s="49" t="s">
        <v>263</v>
      </c>
      <c r="C33" s="49"/>
      <c r="D33" s="9">
        <f aca="true" t="shared" si="4" ref="D33:I33">D34</f>
        <v>12713560</v>
      </c>
      <c r="E33" s="9">
        <f t="shared" si="4"/>
        <v>8192285.640000001</v>
      </c>
      <c r="F33" s="9">
        <f t="shared" si="4"/>
        <v>12713560</v>
      </c>
      <c r="G33" s="9">
        <f t="shared" si="4"/>
        <v>13220310</v>
      </c>
      <c r="H33" s="9">
        <f t="shared" si="4"/>
        <v>13462540</v>
      </c>
      <c r="I33" s="9">
        <f t="shared" si="4"/>
        <v>13462540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5.5">
      <c r="A34" s="28" t="s">
        <v>24</v>
      </c>
      <c r="B34" s="50" t="s">
        <v>264</v>
      </c>
      <c r="C34" s="50"/>
      <c r="D34" s="10">
        <f aca="true" t="shared" si="5" ref="D34:I34">D35+D36+D37+D38</f>
        <v>12713560</v>
      </c>
      <c r="E34" s="10">
        <f t="shared" si="5"/>
        <v>8192285.640000001</v>
      </c>
      <c r="F34" s="10">
        <f t="shared" si="5"/>
        <v>12713560</v>
      </c>
      <c r="G34" s="10">
        <f t="shared" si="5"/>
        <v>13220310</v>
      </c>
      <c r="H34" s="10">
        <f t="shared" si="5"/>
        <v>13462540</v>
      </c>
      <c r="I34" s="10">
        <f t="shared" si="5"/>
        <v>13462540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05" customHeight="1">
      <c r="A35" s="11" t="s">
        <v>25</v>
      </c>
      <c r="B35" s="51" t="s">
        <v>26</v>
      </c>
      <c r="C35" s="51" t="s">
        <v>304</v>
      </c>
      <c r="D35" s="35">
        <v>5837620</v>
      </c>
      <c r="E35" s="36">
        <v>3702500.06</v>
      </c>
      <c r="F35" s="35">
        <v>5837620</v>
      </c>
      <c r="G35" s="13">
        <v>6077620</v>
      </c>
      <c r="H35" s="22">
        <v>6232920</v>
      </c>
      <c r="I35" s="22">
        <v>6232920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0.75" customHeight="1">
      <c r="A36" s="11" t="s">
        <v>27</v>
      </c>
      <c r="B36" s="51" t="s">
        <v>28</v>
      </c>
      <c r="C36" s="51" t="s">
        <v>304</v>
      </c>
      <c r="D36" s="35">
        <v>33260</v>
      </c>
      <c r="E36" s="36">
        <v>27586.6</v>
      </c>
      <c r="F36" s="35">
        <v>33260</v>
      </c>
      <c r="G36" s="13">
        <v>34290</v>
      </c>
      <c r="H36" s="22">
        <v>34810</v>
      </c>
      <c r="I36" s="22">
        <v>34810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06.5" customHeight="1">
      <c r="A37" s="11" t="s">
        <v>29</v>
      </c>
      <c r="B37" s="51" t="s">
        <v>30</v>
      </c>
      <c r="C37" s="51" t="s">
        <v>304</v>
      </c>
      <c r="D37" s="35">
        <v>7679040</v>
      </c>
      <c r="E37" s="36">
        <v>5138619.41</v>
      </c>
      <c r="F37" s="35">
        <v>7679040</v>
      </c>
      <c r="G37" s="13">
        <v>7974160</v>
      </c>
      <c r="H37" s="22">
        <v>8151710</v>
      </c>
      <c r="I37" s="22">
        <v>8151710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05.75" customHeight="1">
      <c r="A38" s="11" t="s">
        <v>31</v>
      </c>
      <c r="B38" s="51" t="s">
        <v>32</v>
      </c>
      <c r="C38" s="51" t="s">
        <v>304</v>
      </c>
      <c r="D38" s="35">
        <v>-836360</v>
      </c>
      <c r="E38" s="36">
        <v>-676420.43</v>
      </c>
      <c r="F38" s="35">
        <v>-836360</v>
      </c>
      <c r="G38" s="13">
        <v>-865760</v>
      </c>
      <c r="H38" s="22">
        <v>-956900</v>
      </c>
      <c r="I38" s="22">
        <v>-956900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8" t="s">
        <v>33</v>
      </c>
      <c r="B39" s="49" t="s">
        <v>265</v>
      </c>
      <c r="C39" s="49"/>
      <c r="D39" s="9">
        <f aca="true" t="shared" si="6" ref="D39:I39">D40+D50+D59+D63</f>
        <v>82172000</v>
      </c>
      <c r="E39" s="9">
        <f t="shared" si="6"/>
        <v>72735916.02</v>
      </c>
      <c r="F39" s="9">
        <f t="shared" si="6"/>
        <v>90147070</v>
      </c>
      <c r="G39" s="9">
        <f t="shared" si="6"/>
        <v>77107000</v>
      </c>
      <c r="H39" s="9">
        <f t="shared" si="6"/>
        <v>129900000</v>
      </c>
      <c r="I39" s="9">
        <f t="shared" si="6"/>
        <v>141254000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9.25" customHeight="1">
      <c r="A40" s="28" t="s">
        <v>34</v>
      </c>
      <c r="B40" s="50" t="s">
        <v>266</v>
      </c>
      <c r="C40" s="50"/>
      <c r="D40" s="10">
        <f aca="true" t="shared" si="7" ref="D40:I40">D41+D42+D43+D44+D45+D46+D47+D48+D49</f>
        <v>58093000</v>
      </c>
      <c r="E40" s="10">
        <f t="shared" si="7"/>
        <v>50812521.24</v>
      </c>
      <c r="F40" s="10">
        <f t="shared" si="7"/>
        <v>63375000</v>
      </c>
      <c r="G40" s="10">
        <f t="shared" si="7"/>
        <v>63647000</v>
      </c>
      <c r="H40" s="10">
        <f t="shared" si="7"/>
        <v>116640000</v>
      </c>
      <c r="I40" s="10">
        <f t="shared" si="7"/>
        <v>128117000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63.75">
      <c r="A41" s="29" t="s">
        <v>35</v>
      </c>
      <c r="B41" s="52" t="s">
        <v>337</v>
      </c>
      <c r="C41" s="51" t="s">
        <v>303</v>
      </c>
      <c r="D41" s="35">
        <v>40688000</v>
      </c>
      <c r="E41" s="36">
        <v>26026170.59</v>
      </c>
      <c r="F41" s="12">
        <v>32864000</v>
      </c>
      <c r="G41" s="12">
        <v>33738000</v>
      </c>
      <c r="H41" s="13">
        <v>63140000</v>
      </c>
      <c r="I41" s="22">
        <v>69417000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38.25">
      <c r="A42" s="29" t="s">
        <v>36</v>
      </c>
      <c r="B42" s="52" t="s">
        <v>338</v>
      </c>
      <c r="C42" s="51" t="s">
        <v>303</v>
      </c>
      <c r="D42" s="35">
        <v>0</v>
      </c>
      <c r="E42" s="36">
        <v>788423.25</v>
      </c>
      <c r="F42" s="12">
        <v>800000</v>
      </c>
      <c r="G42" s="12">
        <v>0</v>
      </c>
      <c r="H42" s="12">
        <v>0</v>
      </c>
      <c r="I42" s="12"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63.75">
      <c r="A43" s="29" t="s">
        <v>37</v>
      </c>
      <c r="B43" s="52" t="s">
        <v>339</v>
      </c>
      <c r="C43" s="51" t="s">
        <v>303</v>
      </c>
      <c r="D43" s="35">
        <v>0</v>
      </c>
      <c r="E43" s="36">
        <v>25402.62</v>
      </c>
      <c r="F43" s="12">
        <v>26000</v>
      </c>
      <c r="G43" s="12">
        <v>0</v>
      </c>
      <c r="H43" s="13">
        <v>0</v>
      </c>
      <c r="I43" s="13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76.5">
      <c r="A44" s="29" t="s">
        <v>340</v>
      </c>
      <c r="B44" s="52" t="s">
        <v>341</v>
      </c>
      <c r="C44" s="51" t="s">
        <v>303</v>
      </c>
      <c r="D44" s="35">
        <v>0</v>
      </c>
      <c r="E44" s="36">
        <v>-39581.37</v>
      </c>
      <c r="F44" s="12">
        <v>-44000</v>
      </c>
      <c r="G44" s="12">
        <v>0</v>
      </c>
      <c r="H44" s="13">
        <v>0</v>
      </c>
      <c r="I44" s="13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89.25">
      <c r="A45" s="29" t="s">
        <v>38</v>
      </c>
      <c r="B45" s="52" t="s">
        <v>342</v>
      </c>
      <c r="C45" s="51" t="s">
        <v>303</v>
      </c>
      <c r="D45" s="35">
        <v>17405000</v>
      </c>
      <c r="E45" s="36">
        <v>23612321.89</v>
      </c>
      <c r="F45" s="12">
        <v>29314000</v>
      </c>
      <c r="G45" s="12">
        <v>29909000</v>
      </c>
      <c r="H45" s="13">
        <v>53500000</v>
      </c>
      <c r="I45" s="22">
        <v>58700000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76.5">
      <c r="A46" s="29" t="s">
        <v>39</v>
      </c>
      <c r="B46" s="52" t="s">
        <v>343</v>
      </c>
      <c r="C46" s="51" t="s">
        <v>303</v>
      </c>
      <c r="D46" s="35">
        <v>0</v>
      </c>
      <c r="E46" s="36">
        <v>384752.4</v>
      </c>
      <c r="F46" s="12">
        <v>400000</v>
      </c>
      <c r="G46" s="12">
        <v>0</v>
      </c>
      <c r="H46" s="12">
        <v>0</v>
      </c>
      <c r="I46" s="12"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89.25">
      <c r="A47" s="29" t="s">
        <v>40</v>
      </c>
      <c r="B47" s="52" t="s">
        <v>344</v>
      </c>
      <c r="C47" s="51" t="s">
        <v>303</v>
      </c>
      <c r="D47" s="35">
        <v>0</v>
      </c>
      <c r="E47" s="36">
        <v>15862.62</v>
      </c>
      <c r="F47" s="12">
        <v>16000</v>
      </c>
      <c r="G47" s="12">
        <v>0</v>
      </c>
      <c r="H47" s="13">
        <v>0</v>
      </c>
      <c r="I47" s="22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89.25">
      <c r="A48" s="29" t="s">
        <v>345</v>
      </c>
      <c r="B48" s="52" t="s">
        <v>346</v>
      </c>
      <c r="C48" s="51" t="s">
        <v>303</v>
      </c>
      <c r="D48" s="35">
        <v>0</v>
      </c>
      <c r="E48" s="36">
        <v>-826.85</v>
      </c>
      <c r="F48" s="12">
        <v>-996.09</v>
      </c>
      <c r="G48" s="12">
        <v>0</v>
      </c>
      <c r="H48" s="13">
        <v>0</v>
      </c>
      <c r="I48" s="22"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63.75">
      <c r="A49" s="29" t="s">
        <v>347</v>
      </c>
      <c r="B49" s="52" t="s">
        <v>348</v>
      </c>
      <c r="C49" s="51" t="s">
        <v>303</v>
      </c>
      <c r="D49" s="35">
        <v>0</v>
      </c>
      <c r="E49" s="36">
        <v>-3.91</v>
      </c>
      <c r="F49" s="12">
        <v>-3.91</v>
      </c>
      <c r="G49" s="12">
        <v>0</v>
      </c>
      <c r="H49" s="13">
        <v>0</v>
      </c>
      <c r="I49" s="22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31.5" customHeight="1">
      <c r="A50" s="28" t="s">
        <v>41</v>
      </c>
      <c r="B50" s="50" t="s">
        <v>43</v>
      </c>
      <c r="C50" s="50"/>
      <c r="D50" s="10">
        <f aca="true" t="shared" si="8" ref="D50:I50">D51+D52+D53+D54+D55+D56+D57+D58</f>
        <v>12691000</v>
      </c>
      <c r="E50" s="10">
        <f t="shared" si="8"/>
        <v>13952720.9</v>
      </c>
      <c r="F50" s="10">
        <f t="shared" si="8"/>
        <v>14378000</v>
      </c>
      <c r="G50" s="10">
        <f t="shared" si="8"/>
        <v>1050000</v>
      </c>
      <c r="H50" s="10">
        <f t="shared" si="8"/>
        <v>780000</v>
      </c>
      <c r="I50" s="10">
        <f t="shared" si="8"/>
        <v>590000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5.5">
      <c r="A51" s="29" t="s">
        <v>42</v>
      </c>
      <c r="B51" s="52" t="s">
        <v>43</v>
      </c>
      <c r="C51" s="51" t="s">
        <v>303</v>
      </c>
      <c r="D51" s="35">
        <v>12691000</v>
      </c>
      <c r="E51" s="36">
        <v>0</v>
      </c>
      <c r="F51" s="22">
        <v>0</v>
      </c>
      <c r="G51" s="22">
        <v>0</v>
      </c>
      <c r="H51" s="22">
        <v>0</v>
      </c>
      <c r="I51" s="22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51">
      <c r="A52" s="29" t="s">
        <v>44</v>
      </c>
      <c r="B52" s="52" t="s">
        <v>349</v>
      </c>
      <c r="C52" s="51" t="s">
        <v>303</v>
      </c>
      <c r="D52" s="35">
        <v>0</v>
      </c>
      <c r="E52" s="36">
        <v>13891723.33</v>
      </c>
      <c r="F52" s="12">
        <v>14324130</v>
      </c>
      <c r="G52" s="12">
        <v>1050000</v>
      </c>
      <c r="H52" s="13">
        <v>780000</v>
      </c>
      <c r="I52" s="22">
        <v>590000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5.5">
      <c r="A53" s="29" t="s">
        <v>45</v>
      </c>
      <c r="B53" s="52" t="s">
        <v>350</v>
      </c>
      <c r="C53" s="51" t="s">
        <v>303</v>
      </c>
      <c r="D53" s="35">
        <v>0</v>
      </c>
      <c r="E53" s="36">
        <v>42978.39</v>
      </c>
      <c r="F53" s="12">
        <v>45000</v>
      </c>
      <c r="G53" s="12">
        <v>0</v>
      </c>
      <c r="H53" s="13">
        <v>0</v>
      </c>
      <c r="I53" s="22"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51">
      <c r="A54" s="29" t="s">
        <v>46</v>
      </c>
      <c r="B54" s="52" t="s">
        <v>351</v>
      </c>
      <c r="C54" s="51" t="s">
        <v>303</v>
      </c>
      <c r="D54" s="35">
        <v>0</v>
      </c>
      <c r="E54" s="36">
        <v>21512.26</v>
      </c>
      <c r="F54" s="12">
        <v>22000</v>
      </c>
      <c r="G54" s="12">
        <v>0</v>
      </c>
      <c r="H54" s="13">
        <v>0</v>
      </c>
      <c r="I54" s="22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5.5">
      <c r="A55" s="29" t="s">
        <v>47</v>
      </c>
      <c r="B55" s="52" t="s">
        <v>352</v>
      </c>
      <c r="C55" s="51" t="s">
        <v>303</v>
      </c>
      <c r="D55" s="35">
        <v>0</v>
      </c>
      <c r="E55" s="36">
        <v>-127.53</v>
      </c>
      <c r="F55" s="12">
        <v>-130</v>
      </c>
      <c r="G55" s="12">
        <v>0</v>
      </c>
      <c r="H55" s="13">
        <v>0</v>
      </c>
      <c r="I55" s="22"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63.75">
      <c r="A56" s="29" t="s">
        <v>48</v>
      </c>
      <c r="B56" s="52" t="s">
        <v>353</v>
      </c>
      <c r="C56" s="51" t="s">
        <v>303</v>
      </c>
      <c r="D56" s="35">
        <v>0</v>
      </c>
      <c r="E56" s="36">
        <v>-2462.4</v>
      </c>
      <c r="F56" s="12">
        <v>-11000</v>
      </c>
      <c r="G56" s="12">
        <v>0</v>
      </c>
      <c r="H56" s="13">
        <v>0</v>
      </c>
      <c r="I56" s="22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38.25">
      <c r="A57" s="29" t="s">
        <v>49</v>
      </c>
      <c r="B57" s="52" t="s">
        <v>354</v>
      </c>
      <c r="C57" s="51" t="s">
        <v>303</v>
      </c>
      <c r="D57" s="35">
        <v>0</v>
      </c>
      <c r="E57" s="36">
        <v>-31.32</v>
      </c>
      <c r="F57" s="12">
        <v>-1000</v>
      </c>
      <c r="G57" s="12">
        <v>0</v>
      </c>
      <c r="H57" s="13">
        <v>0</v>
      </c>
      <c r="I57" s="22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63.75">
      <c r="A58" s="29" t="s">
        <v>355</v>
      </c>
      <c r="B58" s="52" t="s">
        <v>356</v>
      </c>
      <c r="C58" s="51" t="s">
        <v>303</v>
      </c>
      <c r="D58" s="35">
        <v>0</v>
      </c>
      <c r="E58" s="36">
        <v>-871.83</v>
      </c>
      <c r="F58" s="12">
        <v>-1000</v>
      </c>
      <c r="G58" s="22">
        <v>0</v>
      </c>
      <c r="H58" s="22">
        <v>0</v>
      </c>
      <c r="I58" s="22"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8" t="s">
        <v>50</v>
      </c>
      <c r="B59" s="53" t="s">
        <v>52</v>
      </c>
      <c r="C59" s="50"/>
      <c r="D59" s="10">
        <f aca="true" t="shared" si="9" ref="D59:I59">D61</f>
        <v>21000</v>
      </c>
      <c r="E59" s="10">
        <f t="shared" si="9"/>
        <v>265070</v>
      </c>
      <c r="F59" s="10">
        <f t="shared" si="9"/>
        <v>265070</v>
      </c>
      <c r="G59" s="10">
        <f t="shared" si="9"/>
        <v>170000</v>
      </c>
      <c r="H59" s="10">
        <f t="shared" si="9"/>
        <v>175000</v>
      </c>
      <c r="I59" s="10">
        <f t="shared" si="9"/>
        <v>180000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25.5" hidden="1">
      <c r="A60" s="11" t="s">
        <v>51</v>
      </c>
      <c r="B60" s="51" t="s">
        <v>52</v>
      </c>
      <c r="C60" s="51" t="s">
        <v>303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25.5">
      <c r="A61" s="11" t="s">
        <v>53</v>
      </c>
      <c r="B61" s="51" t="s">
        <v>52</v>
      </c>
      <c r="C61" s="51" t="s">
        <v>303</v>
      </c>
      <c r="D61" s="12">
        <v>21000</v>
      </c>
      <c r="E61" s="12">
        <v>265070</v>
      </c>
      <c r="F61" s="12">
        <v>265070</v>
      </c>
      <c r="G61" s="12">
        <v>170000</v>
      </c>
      <c r="H61" s="13">
        <v>175000</v>
      </c>
      <c r="I61" s="22">
        <v>180000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5.5" hidden="1">
      <c r="A62" s="11" t="s">
        <v>54</v>
      </c>
      <c r="B62" s="51" t="s">
        <v>52</v>
      </c>
      <c r="C62" s="51" t="s">
        <v>303</v>
      </c>
      <c r="D62" s="12">
        <v>0</v>
      </c>
      <c r="E62" s="12">
        <v>0</v>
      </c>
      <c r="F62" s="12">
        <v>0</v>
      </c>
      <c r="G62" s="12">
        <v>0</v>
      </c>
      <c r="H62" s="13">
        <v>0</v>
      </c>
      <c r="I62" s="13"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>
      <c r="A63" s="28" t="s">
        <v>55</v>
      </c>
      <c r="B63" s="50" t="s">
        <v>267</v>
      </c>
      <c r="C63" s="50"/>
      <c r="D63" s="10">
        <f aca="true" t="shared" si="10" ref="D63:I63">D65+D66</f>
        <v>11367000</v>
      </c>
      <c r="E63" s="10">
        <f t="shared" si="10"/>
        <v>7705603.88</v>
      </c>
      <c r="F63" s="10">
        <f t="shared" si="10"/>
        <v>12129000</v>
      </c>
      <c r="G63" s="10">
        <f t="shared" si="10"/>
        <v>12240000</v>
      </c>
      <c r="H63" s="10">
        <f t="shared" si="10"/>
        <v>12305000</v>
      </c>
      <c r="I63" s="10">
        <f t="shared" si="10"/>
        <v>12367000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38.25" hidden="1">
      <c r="A64" s="11" t="s">
        <v>56</v>
      </c>
      <c r="B64" s="51" t="s">
        <v>57</v>
      </c>
      <c r="C64" s="51" t="s">
        <v>303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38.25">
      <c r="A65" s="11" t="s">
        <v>58</v>
      </c>
      <c r="B65" s="51" t="s">
        <v>57</v>
      </c>
      <c r="C65" s="51" t="s">
        <v>303</v>
      </c>
      <c r="D65" s="12">
        <v>11367000</v>
      </c>
      <c r="E65" s="12">
        <v>7699464.35</v>
      </c>
      <c r="F65" s="12">
        <v>12122000</v>
      </c>
      <c r="G65" s="12">
        <v>12240000</v>
      </c>
      <c r="H65" s="13">
        <v>12305000</v>
      </c>
      <c r="I65" s="22">
        <v>12367000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38.25">
      <c r="A66" s="11" t="s">
        <v>59</v>
      </c>
      <c r="B66" s="51" t="s">
        <v>57</v>
      </c>
      <c r="C66" s="51" t="s">
        <v>303</v>
      </c>
      <c r="D66" s="12">
        <v>0</v>
      </c>
      <c r="E66" s="12">
        <v>6139.53</v>
      </c>
      <c r="F66" s="12">
        <v>7000</v>
      </c>
      <c r="G66" s="12">
        <v>0</v>
      </c>
      <c r="H66" s="13">
        <v>0</v>
      </c>
      <c r="I66" s="22"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8" t="s">
        <v>60</v>
      </c>
      <c r="B67" s="49" t="s">
        <v>268</v>
      </c>
      <c r="C67" s="49"/>
      <c r="D67" s="9">
        <f aca="true" t="shared" si="11" ref="D67:I67">D68+D73</f>
        <v>25036000</v>
      </c>
      <c r="E67" s="9">
        <f t="shared" si="11"/>
        <v>7088531.57</v>
      </c>
      <c r="F67" s="9">
        <f t="shared" si="11"/>
        <v>26504000</v>
      </c>
      <c r="G67" s="9">
        <f t="shared" si="11"/>
        <v>24785000</v>
      </c>
      <c r="H67" s="9">
        <f t="shared" si="11"/>
        <v>24820000</v>
      </c>
      <c r="I67" s="9">
        <f t="shared" si="11"/>
        <v>24847000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8" t="s">
        <v>61</v>
      </c>
      <c r="B68" s="50" t="s">
        <v>269</v>
      </c>
      <c r="C68" s="50"/>
      <c r="D68" s="10">
        <f aca="true" t="shared" si="12" ref="D68:I68">D69+D70+D71+D72</f>
        <v>17209000</v>
      </c>
      <c r="E68" s="10">
        <f t="shared" si="12"/>
        <v>2258004.1900000004</v>
      </c>
      <c r="F68" s="10">
        <f t="shared" si="12"/>
        <v>18380000</v>
      </c>
      <c r="G68" s="10">
        <f t="shared" si="12"/>
        <v>18961000</v>
      </c>
      <c r="H68" s="10">
        <f t="shared" si="12"/>
        <v>18990000</v>
      </c>
      <c r="I68" s="10">
        <f t="shared" si="12"/>
        <v>19010000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38.25" hidden="1">
      <c r="A69" s="11" t="s">
        <v>62</v>
      </c>
      <c r="B69" s="51" t="s">
        <v>357</v>
      </c>
      <c r="C69" s="51" t="s">
        <v>303</v>
      </c>
      <c r="D69" s="12"/>
      <c r="E69" s="12">
        <v>0</v>
      </c>
      <c r="F69" s="12"/>
      <c r="G69" s="12"/>
      <c r="H69" s="13"/>
      <c r="I69" s="2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38.25">
      <c r="A70" s="11" t="s">
        <v>63</v>
      </c>
      <c r="B70" s="51" t="s">
        <v>357</v>
      </c>
      <c r="C70" s="51" t="s">
        <v>303</v>
      </c>
      <c r="D70" s="12">
        <v>17209000</v>
      </c>
      <c r="E70" s="12">
        <v>2161248.68</v>
      </c>
      <c r="F70" s="12">
        <v>18280101.13</v>
      </c>
      <c r="G70" s="12">
        <v>18961000</v>
      </c>
      <c r="H70" s="13">
        <v>18990000</v>
      </c>
      <c r="I70" s="22">
        <v>19010000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38.25">
      <c r="A71" s="11" t="s">
        <v>64</v>
      </c>
      <c r="B71" s="51" t="s">
        <v>358</v>
      </c>
      <c r="C71" s="51" t="s">
        <v>303</v>
      </c>
      <c r="D71" s="12">
        <v>0</v>
      </c>
      <c r="E71" s="12">
        <v>96856.64</v>
      </c>
      <c r="F71" s="12">
        <v>100000</v>
      </c>
      <c r="G71" s="12">
        <v>0</v>
      </c>
      <c r="H71" s="13">
        <v>0</v>
      </c>
      <c r="I71" s="22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76.5">
      <c r="A72" s="29" t="s">
        <v>359</v>
      </c>
      <c r="B72" s="54" t="s">
        <v>360</v>
      </c>
      <c r="C72" s="51" t="s">
        <v>303</v>
      </c>
      <c r="D72" s="12">
        <v>0</v>
      </c>
      <c r="E72" s="12">
        <v>-101.13</v>
      </c>
      <c r="F72" s="12">
        <v>-101.13</v>
      </c>
      <c r="G72" s="12">
        <v>0</v>
      </c>
      <c r="H72" s="13">
        <v>0</v>
      </c>
      <c r="I72" s="22"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8" t="s">
        <v>65</v>
      </c>
      <c r="B73" s="50" t="s">
        <v>270</v>
      </c>
      <c r="C73" s="50"/>
      <c r="D73" s="10">
        <f aca="true" t="shared" si="13" ref="D73:I73">D74+D75+D76+D77+D78+D79</f>
        <v>7827000</v>
      </c>
      <c r="E73" s="10">
        <f t="shared" si="13"/>
        <v>4830527.38</v>
      </c>
      <c r="F73" s="10">
        <f t="shared" si="13"/>
        <v>8124000</v>
      </c>
      <c r="G73" s="10">
        <f t="shared" si="13"/>
        <v>5824000</v>
      </c>
      <c r="H73" s="10">
        <f t="shared" si="13"/>
        <v>5830000</v>
      </c>
      <c r="I73" s="10">
        <f t="shared" si="13"/>
        <v>5837000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38.25">
      <c r="A74" s="11" t="s">
        <v>66</v>
      </c>
      <c r="B74" s="51" t="s">
        <v>361</v>
      </c>
      <c r="C74" s="51" t="s">
        <v>303</v>
      </c>
      <c r="D74" s="12">
        <v>6856000</v>
      </c>
      <c r="E74" s="12">
        <v>4628918.23</v>
      </c>
      <c r="F74" s="12">
        <v>6951000</v>
      </c>
      <c r="G74" s="12">
        <v>5016000</v>
      </c>
      <c r="H74" s="13">
        <v>5020000</v>
      </c>
      <c r="I74" s="22">
        <v>5025000</v>
      </c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38.25">
      <c r="A75" s="11" t="s">
        <v>67</v>
      </c>
      <c r="B75" s="51" t="s">
        <v>361</v>
      </c>
      <c r="C75" s="51" t="s">
        <v>303</v>
      </c>
      <c r="D75" s="12">
        <v>0</v>
      </c>
      <c r="E75" s="12">
        <v>21009.1</v>
      </c>
      <c r="F75" s="12">
        <v>22000</v>
      </c>
      <c r="G75" s="12">
        <v>0</v>
      </c>
      <c r="H75" s="13">
        <v>0</v>
      </c>
      <c r="I75" s="22"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31.5" customHeight="1">
      <c r="A76" s="11" t="s">
        <v>68</v>
      </c>
      <c r="B76" s="51" t="s">
        <v>362</v>
      </c>
      <c r="C76" s="51" t="s">
        <v>303</v>
      </c>
      <c r="D76" s="12">
        <v>0</v>
      </c>
      <c r="E76" s="12">
        <v>1783</v>
      </c>
      <c r="F76" s="12">
        <v>2000</v>
      </c>
      <c r="G76" s="12">
        <v>0</v>
      </c>
      <c r="H76" s="13">
        <v>0</v>
      </c>
      <c r="I76" s="22"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38.25">
      <c r="A77" s="11" t="s">
        <v>69</v>
      </c>
      <c r="B77" s="51" t="s">
        <v>363</v>
      </c>
      <c r="C77" s="51" t="s">
        <v>303</v>
      </c>
      <c r="D77" s="12">
        <v>971000</v>
      </c>
      <c r="E77" s="12">
        <v>173520.89</v>
      </c>
      <c r="F77" s="12">
        <v>1143633</v>
      </c>
      <c r="G77" s="12">
        <v>808000</v>
      </c>
      <c r="H77" s="13">
        <v>810000</v>
      </c>
      <c r="I77" s="13">
        <v>812000</v>
      </c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38.25">
      <c r="A78" s="11" t="s">
        <v>70</v>
      </c>
      <c r="B78" s="51" t="s">
        <v>363</v>
      </c>
      <c r="C78" s="51" t="s">
        <v>303</v>
      </c>
      <c r="D78" s="12">
        <v>0</v>
      </c>
      <c r="E78" s="12">
        <v>5428.8</v>
      </c>
      <c r="F78" s="12">
        <v>5500</v>
      </c>
      <c r="G78" s="12">
        <v>0</v>
      </c>
      <c r="H78" s="13">
        <v>0</v>
      </c>
      <c r="I78" s="13"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63.75">
      <c r="A79" s="29" t="s">
        <v>364</v>
      </c>
      <c r="B79" s="52" t="s">
        <v>365</v>
      </c>
      <c r="C79" s="51" t="s">
        <v>303</v>
      </c>
      <c r="D79" s="12">
        <v>0</v>
      </c>
      <c r="E79" s="12">
        <v>-132.64</v>
      </c>
      <c r="F79" s="12">
        <v>-133</v>
      </c>
      <c r="G79" s="12">
        <v>0</v>
      </c>
      <c r="H79" s="13">
        <v>0</v>
      </c>
      <c r="I79" s="13"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8" t="s">
        <v>71</v>
      </c>
      <c r="B80" s="49" t="s">
        <v>271</v>
      </c>
      <c r="C80" s="49"/>
      <c r="D80" s="9">
        <f aca="true" t="shared" si="14" ref="D80:I80">D81+D85</f>
        <v>21613800</v>
      </c>
      <c r="E80" s="9">
        <f t="shared" si="14"/>
        <v>8937081.8</v>
      </c>
      <c r="F80" s="9">
        <f t="shared" si="14"/>
        <v>16540800</v>
      </c>
      <c r="G80" s="9">
        <f t="shared" si="14"/>
        <v>16565000</v>
      </c>
      <c r="H80" s="9">
        <f t="shared" si="14"/>
        <v>16606000</v>
      </c>
      <c r="I80" s="9">
        <f t="shared" si="14"/>
        <v>16646000</v>
      </c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42" customHeight="1">
      <c r="A81" s="28" t="s">
        <v>72</v>
      </c>
      <c r="B81" s="50" t="s">
        <v>272</v>
      </c>
      <c r="C81" s="50"/>
      <c r="D81" s="10">
        <f aca="true" t="shared" si="15" ref="D81:I81">D82+D83+D84</f>
        <v>21306000</v>
      </c>
      <c r="E81" s="10">
        <f t="shared" si="15"/>
        <v>8712881.8</v>
      </c>
      <c r="F81" s="10">
        <f t="shared" si="15"/>
        <v>16201000</v>
      </c>
      <c r="G81" s="10">
        <f t="shared" si="15"/>
        <v>16239000</v>
      </c>
      <c r="H81" s="10">
        <f t="shared" si="15"/>
        <v>16280000</v>
      </c>
      <c r="I81" s="10">
        <f t="shared" si="15"/>
        <v>16320000</v>
      </c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63.75">
      <c r="A82" s="29" t="s">
        <v>366</v>
      </c>
      <c r="B82" s="52" t="s">
        <v>367</v>
      </c>
      <c r="C82" s="51" t="s">
        <v>303</v>
      </c>
      <c r="D82" s="12">
        <v>21306000</v>
      </c>
      <c r="E82" s="12">
        <v>8432505.24</v>
      </c>
      <c r="F82" s="12">
        <v>15911000</v>
      </c>
      <c r="G82" s="12">
        <v>16239000</v>
      </c>
      <c r="H82" s="13">
        <v>16280000</v>
      </c>
      <c r="I82" s="22">
        <v>16320000</v>
      </c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76.5">
      <c r="A83" s="29" t="s">
        <v>368</v>
      </c>
      <c r="B83" s="52" t="s">
        <v>369</v>
      </c>
      <c r="C83" s="51" t="s">
        <v>303</v>
      </c>
      <c r="D83" s="12">
        <v>0</v>
      </c>
      <c r="E83" s="12">
        <v>281367.85</v>
      </c>
      <c r="F83" s="12">
        <v>291000</v>
      </c>
      <c r="G83" s="12">
        <v>0</v>
      </c>
      <c r="H83" s="13">
        <v>0</v>
      </c>
      <c r="I83" s="22"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51">
      <c r="A84" s="29" t="s">
        <v>73</v>
      </c>
      <c r="B84" s="52" t="s">
        <v>370</v>
      </c>
      <c r="C84" s="51" t="s">
        <v>303</v>
      </c>
      <c r="D84" s="12">
        <v>0</v>
      </c>
      <c r="E84" s="12">
        <v>-991.29</v>
      </c>
      <c r="F84" s="12">
        <v>-1000</v>
      </c>
      <c r="G84" s="12">
        <v>0</v>
      </c>
      <c r="H84" s="13">
        <v>0</v>
      </c>
      <c r="I84" s="22"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39.75" customHeight="1">
      <c r="A85" s="28" t="s">
        <v>74</v>
      </c>
      <c r="B85" s="50" t="s">
        <v>273</v>
      </c>
      <c r="C85" s="50"/>
      <c r="D85" s="10">
        <f aca="true" t="shared" si="16" ref="D85:I85">D86+D87+D88</f>
        <v>307800</v>
      </c>
      <c r="E85" s="10">
        <f t="shared" si="16"/>
        <v>224200</v>
      </c>
      <c r="F85" s="10">
        <f t="shared" si="16"/>
        <v>339800</v>
      </c>
      <c r="G85" s="10">
        <f t="shared" si="16"/>
        <v>326000</v>
      </c>
      <c r="H85" s="10">
        <f t="shared" si="16"/>
        <v>326000</v>
      </c>
      <c r="I85" s="10">
        <f t="shared" si="16"/>
        <v>326000</v>
      </c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25.5">
      <c r="A86" s="11" t="s">
        <v>76</v>
      </c>
      <c r="B86" s="51" t="s">
        <v>75</v>
      </c>
      <c r="C86" s="51" t="s">
        <v>306</v>
      </c>
      <c r="D86" s="12">
        <v>23000</v>
      </c>
      <c r="E86" s="12">
        <v>0</v>
      </c>
      <c r="F86" s="12">
        <v>0</v>
      </c>
      <c r="G86" s="12">
        <v>0</v>
      </c>
      <c r="H86" s="13">
        <v>0</v>
      </c>
      <c r="I86" s="22"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54.75" customHeight="1">
      <c r="A87" s="11" t="s">
        <v>455</v>
      </c>
      <c r="B87" s="51" t="s">
        <v>75</v>
      </c>
      <c r="C87" s="51" t="s">
        <v>371</v>
      </c>
      <c r="D87" s="12">
        <v>0</v>
      </c>
      <c r="E87" s="12">
        <v>5000</v>
      </c>
      <c r="F87" s="12">
        <v>5000</v>
      </c>
      <c r="G87" s="12">
        <v>30000</v>
      </c>
      <c r="H87" s="13">
        <v>30000</v>
      </c>
      <c r="I87" s="22">
        <v>30000</v>
      </c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76.5">
      <c r="A88" s="11" t="s">
        <v>77</v>
      </c>
      <c r="B88" s="51" t="s">
        <v>78</v>
      </c>
      <c r="C88" s="51" t="s">
        <v>460</v>
      </c>
      <c r="D88" s="12">
        <v>284800</v>
      </c>
      <c r="E88" s="12">
        <v>219200</v>
      </c>
      <c r="F88" s="12">
        <v>334800</v>
      </c>
      <c r="G88" s="12">
        <v>296000</v>
      </c>
      <c r="H88" s="13">
        <v>296000</v>
      </c>
      <c r="I88" s="22">
        <v>296000</v>
      </c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45.75" customHeight="1">
      <c r="A89" s="8" t="s">
        <v>79</v>
      </c>
      <c r="B89" s="49" t="s">
        <v>274</v>
      </c>
      <c r="C89" s="49"/>
      <c r="D89" s="9">
        <f aca="true" t="shared" si="17" ref="D89:I89">D90+D98+D100</f>
        <v>115273600</v>
      </c>
      <c r="E89" s="9">
        <f t="shared" si="17"/>
        <v>62263645.28</v>
      </c>
      <c r="F89" s="9">
        <f t="shared" si="17"/>
        <v>91223200</v>
      </c>
      <c r="G89" s="9">
        <f t="shared" si="17"/>
        <v>109225000</v>
      </c>
      <c r="H89" s="9">
        <f t="shared" si="17"/>
        <v>108198200</v>
      </c>
      <c r="I89" s="9">
        <f t="shared" si="17"/>
        <v>99047600</v>
      </c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79.5" customHeight="1">
      <c r="A90" s="28" t="s">
        <v>80</v>
      </c>
      <c r="B90" s="50" t="s">
        <v>275</v>
      </c>
      <c r="C90" s="50"/>
      <c r="D90" s="10">
        <f>D93+D94+D95+D96+D97</f>
        <v>100487000</v>
      </c>
      <c r="E90" s="10">
        <f>E93+E94+E95+E96+E97</f>
        <v>46975769.300000004</v>
      </c>
      <c r="F90" s="10">
        <f>F93+F94+F95+F96+F97</f>
        <v>68240000</v>
      </c>
      <c r="G90" s="10">
        <f>G93+G94+G95+G96+G97+G91+G92</f>
        <v>93596000</v>
      </c>
      <c r="H90" s="10">
        <f>H93+H94+H95+H96+H97+H91+H92</f>
        <v>93596200</v>
      </c>
      <c r="I90" s="10">
        <f>I93+I94+I95+I96+I97+I91+I92</f>
        <v>85471600</v>
      </c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82.5" customHeight="1">
      <c r="A91" s="29" t="s">
        <v>469</v>
      </c>
      <c r="B91" s="54" t="s">
        <v>82</v>
      </c>
      <c r="C91" s="51" t="s">
        <v>307</v>
      </c>
      <c r="D91" s="41">
        <v>0</v>
      </c>
      <c r="E91" s="41">
        <v>0</v>
      </c>
      <c r="F91" s="41">
        <v>0</v>
      </c>
      <c r="G91" s="12">
        <v>29698000</v>
      </c>
      <c r="H91" s="13">
        <v>29698200</v>
      </c>
      <c r="I91" s="22">
        <v>23758000</v>
      </c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71.25" customHeight="1">
      <c r="A92" s="29" t="s">
        <v>470</v>
      </c>
      <c r="B92" s="54" t="s">
        <v>84</v>
      </c>
      <c r="C92" s="51" t="s">
        <v>307</v>
      </c>
      <c r="D92" s="41">
        <v>0</v>
      </c>
      <c r="E92" s="41">
        <v>0</v>
      </c>
      <c r="F92" s="41">
        <v>0</v>
      </c>
      <c r="G92" s="12">
        <v>56000</v>
      </c>
      <c r="H92" s="13">
        <v>56000</v>
      </c>
      <c r="I92" s="22">
        <v>51000</v>
      </c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63.75">
      <c r="A93" s="29" t="s">
        <v>85</v>
      </c>
      <c r="B93" s="54" t="s">
        <v>86</v>
      </c>
      <c r="C93" s="51" t="s">
        <v>307</v>
      </c>
      <c r="D93" s="35">
        <v>190000</v>
      </c>
      <c r="E93" s="36">
        <v>125983.8</v>
      </c>
      <c r="F93" s="12">
        <v>190000</v>
      </c>
      <c r="G93" s="12">
        <v>190000</v>
      </c>
      <c r="H93" s="12">
        <v>190000</v>
      </c>
      <c r="I93" s="12">
        <v>190000</v>
      </c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76.5">
      <c r="A94" s="29" t="s">
        <v>81</v>
      </c>
      <c r="B94" s="54" t="s">
        <v>82</v>
      </c>
      <c r="C94" s="51" t="s">
        <v>461</v>
      </c>
      <c r="D94" s="35">
        <v>49698000</v>
      </c>
      <c r="E94" s="36">
        <v>11383071.76</v>
      </c>
      <c r="F94" s="12">
        <v>17143200</v>
      </c>
      <c r="G94" s="12">
        <v>0</v>
      </c>
      <c r="H94" s="13">
        <v>0</v>
      </c>
      <c r="I94" s="22"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69.75" customHeight="1">
      <c r="A95" s="29" t="s">
        <v>83</v>
      </c>
      <c r="B95" s="54" t="s">
        <v>84</v>
      </c>
      <c r="C95" s="51" t="s">
        <v>461</v>
      </c>
      <c r="D95" s="35">
        <v>56000</v>
      </c>
      <c r="E95" s="36">
        <v>18762.85</v>
      </c>
      <c r="F95" s="12">
        <v>18800</v>
      </c>
      <c r="G95" s="12">
        <v>0</v>
      </c>
      <c r="H95" s="13">
        <v>0</v>
      </c>
      <c r="I95" s="22"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72" customHeight="1">
      <c r="A96" s="29" t="s">
        <v>87</v>
      </c>
      <c r="B96" s="54" t="s">
        <v>372</v>
      </c>
      <c r="C96" s="51" t="s">
        <v>461</v>
      </c>
      <c r="D96" s="35">
        <v>308000</v>
      </c>
      <c r="E96" s="36">
        <v>414229.72</v>
      </c>
      <c r="F96" s="12">
        <v>574000</v>
      </c>
      <c r="G96" s="12">
        <v>1070000</v>
      </c>
      <c r="H96" s="13">
        <v>1071000</v>
      </c>
      <c r="I96" s="22">
        <v>1134000</v>
      </c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68.25" customHeight="1">
      <c r="A97" s="29" t="s">
        <v>88</v>
      </c>
      <c r="B97" s="54" t="s">
        <v>372</v>
      </c>
      <c r="C97" s="51" t="s">
        <v>461</v>
      </c>
      <c r="D97" s="35">
        <v>50235000</v>
      </c>
      <c r="E97" s="36">
        <v>35033721.17</v>
      </c>
      <c r="F97" s="12">
        <v>50314000</v>
      </c>
      <c r="G97" s="12">
        <v>62582000</v>
      </c>
      <c r="H97" s="12">
        <v>62581000</v>
      </c>
      <c r="I97" s="12">
        <v>60338600</v>
      </c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28.5" customHeight="1">
      <c r="A98" s="28" t="s">
        <v>89</v>
      </c>
      <c r="B98" s="50" t="s">
        <v>276</v>
      </c>
      <c r="C98" s="50"/>
      <c r="D98" s="10">
        <f aca="true" t="shared" si="18" ref="D98:I98">D99</f>
        <v>1000000</v>
      </c>
      <c r="E98" s="10">
        <f t="shared" si="18"/>
        <v>212951.14</v>
      </c>
      <c r="F98" s="10">
        <f t="shared" si="18"/>
        <v>300000</v>
      </c>
      <c r="G98" s="10">
        <f t="shared" si="18"/>
        <v>1090000</v>
      </c>
      <c r="H98" s="10">
        <f t="shared" si="18"/>
        <v>1090000</v>
      </c>
      <c r="I98" s="10">
        <f t="shared" si="18"/>
        <v>1090000</v>
      </c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51">
      <c r="A99" s="11" t="s">
        <v>90</v>
      </c>
      <c r="B99" s="51" t="s">
        <v>91</v>
      </c>
      <c r="C99" s="51" t="s">
        <v>307</v>
      </c>
      <c r="D99" s="12">
        <v>1000000</v>
      </c>
      <c r="E99" s="12">
        <v>212951.14</v>
      </c>
      <c r="F99" s="12">
        <v>300000</v>
      </c>
      <c r="G99" s="12">
        <v>1090000</v>
      </c>
      <c r="H99" s="12">
        <v>1090000</v>
      </c>
      <c r="I99" s="12">
        <v>1090000</v>
      </c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88.5" customHeight="1">
      <c r="A100" s="28" t="s">
        <v>92</v>
      </c>
      <c r="B100" s="50" t="s">
        <v>277</v>
      </c>
      <c r="C100" s="50"/>
      <c r="D100" s="10">
        <f aca="true" t="shared" si="19" ref="D100:I100">D101</f>
        <v>13786600</v>
      </c>
      <c r="E100" s="10">
        <f t="shared" si="19"/>
        <v>15074924.84</v>
      </c>
      <c r="F100" s="10">
        <f t="shared" si="19"/>
        <v>22683200</v>
      </c>
      <c r="G100" s="10">
        <f t="shared" si="19"/>
        <v>14539000</v>
      </c>
      <c r="H100" s="10">
        <f t="shared" si="19"/>
        <v>13512000</v>
      </c>
      <c r="I100" s="10">
        <f t="shared" si="19"/>
        <v>12486000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76.5">
      <c r="A101" s="11" t="s">
        <v>93</v>
      </c>
      <c r="B101" s="51" t="s">
        <v>94</v>
      </c>
      <c r="C101" s="51" t="s">
        <v>461</v>
      </c>
      <c r="D101" s="12">
        <v>13786600</v>
      </c>
      <c r="E101" s="12">
        <v>15074924.84</v>
      </c>
      <c r="F101" s="12">
        <v>22683200</v>
      </c>
      <c r="G101" s="12">
        <v>14539000</v>
      </c>
      <c r="H101" s="12">
        <v>13512000</v>
      </c>
      <c r="I101" s="12">
        <v>12486000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31.5" customHeight="1">
      <c r="A102" s="8" t="s">
        <v>95</v>
      </c>
      <c r="B102" s="49" t="s">
        <v>278</v>
      </c>
      <c r="C102" s="49"/>
      <c r="D102" s="9">
        <f aca="true" t="shared" si="20" ref="D102:I102">D103+D104+D105+D106</f>
        <v>16046602</v>
      </c>
      <c r="E102" s="9">
        <f t="shared" si="20"/>
        <v>15245600.580000002</v>
      </c>
      <c r="F102" s="9">
        <f t="shared" si="20"/>
        <v>24539823.3</v>
      </c>
      <c r="G102" s="9">
        <f t="shared" si="20"/>
        <v>24536900</v>
      </c>
      <c r="H102" s="9">
        <f t="shared" si="20"/>
        <v>25518300.08</v>
      </c>
      <c r="I102" s="9">
        <f t="shared" si="20"/>
        <v>26539100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63.75">
      <c r="A103" s="11" t="s">
        <v>96</v>
      </c>
      <c r="B103" s="51" t="s">
        <v>97</v>
      </c>
      <c r="C103" s="51" t="s">
        <v>308</v>
      </c>
      <c r="D103" s="35">
        <v>8098400</v>
      </c>
      <c r="E103" s="36">
        <v>4178121.55</v>
      </c>
      <c r="F103" s="12">
        <v>7959758.25</v>
      </c>
      <c r="G103" s="12">
        <v>7959800</v>
      </c>
      <c r="H103" s="13">
        <v>8278100.08</v>
      </c>
      <c r="I103" s="22">
        <v>8609300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51">
      <c r="A104" s="11" t="s">
        <v>98</v>
      </c>
      <c r="B104" s="51" t="s">
        <v>99</v>
      </c>
      <c r="C104" s="51" t="s">
        <v>308</v>
      </c>
      <c r="D104" s="35">
        <v>3484500</v>
      </c>
      <c r="E104" s="36">
        <v>9625664.82</v>
      </c>
      <c r="F104" s="12">
        <v>14417449.93</v>
      </c>
      <c r="G104" s="12">
        <v>14417500</v>
      </c>
      <c r="H104" s="13">
        <v>14994100</v>
      </c>
      <c r="I104" s="22">
        <v>15593900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51">
      <c r="A105" s="11" t="s">
        <v>100</v>
      </c>
      <c r="B105" s="51" t="s">
        <v>101</v>
      </c>
      <c r="C105" s="51" t="s">
        <v>308</v>
      </c>
      <c r="D105" s="35">
        <v>1287800</v>
      </c>
      <c r="E105" s="36">
        <v>1439222.91</v>
      </c>
      <c r="F105" s="12">
        <v>2159652.68</v>
      </c>
      <c r="G105" s="12">
        <v>2159600</v>
      </c>
      <c r="H105" s="13">
        <v>2246100</v>
      </c>
      <c r="I105" s="22">
        <v>2335900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55.5" customHeight="1">
      <c r="A106" s="11" t="s">
        <v>320</v>
      </c>
      <c r="B106" s="51" t="s">
        <v>321</v>
      </c>
      <c r="C106" s="51" t="s">
        <v>308</v>
      </c>
      <c r="D106" s="35">
        <v>3175902</v>
      </c>
      <c r="E106" s="36">
        <v>2591.3</v>
      </c>
      <c r="F106" s="12">
        <v>2962.44</v>
      </c>
      <c r="G106" s="12">
        <v>0</v>
      </c>
      <c r="H106" s="13">
        <v>0</v>
      </c>
      <c r="I106" s="22"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31.5" customHeight="1">
      <c r="A107" s="8" t="s">
        <v>102</v>
      </c>
      <c r="B107" s="49" t="s">
        <v>279</v>
      </c>
      <c r="C107" s="49"/>
      <c r="D107" s="9">
        <f aca="true" t="shared" si="21" ref="D107:I107">D108+D111</f>
        <v>5453941.05</v>
      </c>
      <c r="E107" s="9">
        <f t="shared" si="21"/>
        <v>4118740.1999999997</v>
      </c>
      <c r="F107" s="9">
        <f t="shared" si="21"/>
        <v>5316189.29</v>
      </c>
      <c r="G107" s="9">
        <f t="shared" si="21"/>
        <v>3959200</v>
      </c>
      <c r="H107" s="9">
        <f t="shared" si="21"/>
        <v>3959200</v>
      </c>
      <c r="I107" s="9">
        <f t="shared" si="21"/>
        <v>3959200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8" t="s">
        <v>103</v>
      </c>
      <c r="B108" s="50" t="s">
        <v>280</v>
      </c>
      <c r="C108" s="50"/>
      <c r="D108" s="10">
        <f aca="true" t="shared" si="22" ref="D108:I108">D109+D110</f>
        <v>368000</v>
      </c>
      <c r="E108" s="10">
        <f t="shared" si="22"/>
        <v>687766.23</v>
      </c>
      <c r="F108" s="10">
        <f t="shared" si="22"/>
        <v>1160500</v>
      </c>
      <c r="G108" s="10">
        <f t="shared" si="22"/>
        <v>1177100</v>
      </c>
      <c r="H108" s="10">
        <f t="shared" si="22"/>
        <v>1177100</v>
      </c>
      <c r="I108" s="10">
        <f t="shared" si="22"/>
        <v>1177100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63.75">
      <c r="A109" s="11" t="s">
        <v>104</v>
      </c>
      <c r="B109" s="51" t="s">
        <v>105</v>
      </c>
      <c r="C109" s="51" t="s">
        <v>460</v>
      </c>
      <c r="D109" s="12">
        <v>0</v>
      </c>
      <c r="E109" s="12">
        <v>423206.53</v>
      </c>
      <c r="F109" s="12">
        <v>600000</v>
      </c>
      <c r="G109" s="12">
        <v>712700</v>
      </c>
      <c r="H109" s="13">
        <v>712700</v>
      </c>
      <c r="I109" s="22">
        <v>712700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51">
      <c r="A110" s="11" t="s">
        <v>106</v>
      </c>
      <c r="B110" s="51" t="s">
        <v>105</v>
      </c>
      <c r="C110" s="51" t="s">
        <v>462</v>
      </c>
      <c r="D110" s="12">
        <v>368000</v>
      </c>
      <c r="E110" s="12">
        <v>264559.7</v>
      </c>
      <c r="F110" s="12">
        <v>560500</v>
      </c>
      <c r="G110" s="12">
        <v>464400</v>
      </c>
      <c r="H110" s="13">
        <v>464400</v>
      </c>
      <c r="I110" s="22">
        <v>464400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8" t="s">
        <v>107</v>
      </c>
      <c r="B111" s="50" t="s">
        <v>281</v>
      </c>
      <c r="C111" s="50"/>
      <c r="D111" s="10">
        <f aca="true" t="shared" si="23" ref="D111:I111">D112+D113+D114+D116+D117+D118+D119+D120+D121+D122+D115</f>
        <v>5085941.05</v>
      </c>
      <c r="E111" s="10">
        <f t="shared" si="23"/>
        <v>3430973.9699999997</v>
      </c>
      <c r="F111" s="10">
        <f t="shared" si="23"/>
        <v>4155689.29</v>
      </c>
      <c r="G111" s="10">
        <f t="shared" si="23"/>
        <v>2782100</v>
      </c>
      <c r="H111" s="10">
        <f t="shared" si="23"/>
        <v>2782100</v>
      </c>
      <c r="I111" s="10">
        <f t="shared" si="23"/>
        <v>2782100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47.25" customHeight="1">
      <c r="A112" s="29" t="s">
        <v>373</v>
      </c>
      <c r="B112" s="52" t="s">
        <v>111</v>
      </c>
      <c r="C112" s="51" t="s">
        <v>375</v>
      </c>
      <c r="D112" s="35">
        <v>0</v>
      </c>
      <c r="E112" s="36">
        <v>9.73</v>
      </c>
      <c r="F112" s="12">
        <v>9.73</v>
      </c>
      <c r="G112" s="12">
        <v>0</v>
      </c>
      <c r="H112" s="13">
        <v>0</v>
      </c>
      <c r="I112" s="22"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47.25" customHeight="1">
      <c r="A113" s="29" t="s">
        <v>108</v>
      </c>
      <c r="B113" s="52" t="s">
        <v>109</v>
      </c>
      <c r="C113" s="51" t="s">
        <v>307</v>
      </c>
      <c r="D113" s="35">
        <v>810000</v>
      </c>
      <c r="E113" s="36">
        <v>557092.44</v>
      </c>
      <c r="F113" s="35">
        <v>810000</v>
      </c>
      <c r="G113" s="35">
        <v>810000</v>
      </c>
      <c r="H113" s="35">
        <v>810000</v>
      </c>
      <c r="I113" s="35">
        <v>810000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51">
      <c r="A114" s="29" t="s">
        <v>110</v>
      </c>
      <c r="B114" s="52" t="s">
        <v>111</v>
      </c>
      <c r="C114" s="51" t="s">
        <v>307</v>
      </c>
      <c r="D114" s="35">
        <v>1011800</v>
      </c>
      <c r="E114" s="36">
        <v>322740.21</v>
      </c>
      <c r="F114" s="12">
        <v>344000</v>
      </c>
      <c r="G114" s="12">
        <v>0</v>
      </c>
      <c r="H114" s="12">
        <v>0</v>
      </c>
      <c r="I114" s="12"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46.5" customHeight="1">
      <c r="A115" s="29" t="s">
        <v>467</v>
      </c>
      <c r="B115" s="52" t="s">
        <v>468</v>
      </c>
      <c r="C115" s="51" t="s">
        <v>307</v>
      </c>
      <c r="D115" s="35">
        <v>0</v>
      </c>
      <c r="E115" s="36">
        <v>0</v>
      </c>
      <c r="F115" s="12">
        <v>0</v>
      </c>
      <c r="G115" s="12">
        <v>60000</v>
      </c>
      <c r="H115" s="12">
        <v>60000</v>
      </c>
      <c r="I115" s="12">
        <v>60000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63.75">
      <c r="A116" s="29" t="s">
        <v>112</v>
      </c>
      <c r="B116" s="52" t="s">
        <v>111</v>
      </c>
      <c r="C116" s="51" t="s">
        <v>460</v>
      </c>
      <c r="D116" s="35">
        <v>2012000</v>
      </c>
      <c r="E116" s="36">
        <v>102098.72</v>
      </c>
      <c r="F116" s="12">
        <v>162000</v>
      </c>
      <c r="G116" s="12">
        <v>0</v>
      </c>
      <c r="H116" s="13">
        <v>0</v>
      </c>
      <c r="I116" s="22"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63.75">
      <c r="A117" s="29" t="s">
        <v>374</v>
      </c>
      <c r="B117" s="52" t="s">
        <v>111</v>
      </c>
      <c r="C117" s="51" t="s">
        <v>460</v>
      </c>
      <c r="D117" s="35">
        <v>0</v>
      </c>
      <c r="E117" s="36">
        <v>1209389.74</v>
      </c>
      <c r="F117" s="12">
        <v>1600000</v>
      </c>
      <c r="G117" s="12">
        <v>1912100</v>
      </c>
      <c r="H117" s="13">
        <v>1912100</v>
      </c>
      <c r="I117" s="22">
        <v>1912100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63.75">
      <c r="A118" s="29" t="s">
        <v>113</v>
      </c>
      <c r="B118" s="52" t="s">
        <v>111</v>
      </c>
      <c r="C118" s="51" t="s">
        <v>463</v>
      </c>
      <c r="D118" s="35">
        <v>0</v>
      </c>
      <c r="E118" s="36">
        <v>3819.84</v>
      </c>
      <c r="F118" s="12">
        <v>3819.84</v>
      </c>
      <c r="G118" s="12">
        <v>0</v>
      </c>
      <c r="H118" s="13">
        <v>0</v>
      </c>
      <c r="I118" s="22"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51">
      <c r="A119" s="29" t="s">
        <v>114</v>
      </c>
      <c r="B119" s="52" t="s">
        <v>111</v>
      </c>
      <c r="C119" s="51" t="s">
        <v>464</v>
      </c>
      <c r="D119" s="35">
        <v>0</v>
      </c>
      <c r="E119" s="36">
        <v>47659.72</v>
      </c>
      <c r="F119" s="12">
        <v>47659.72</v>
      </c>
      <c r="G119" s="12">
        <v>0</v>
      </c>
      <c r="H119" s="13">
        <v>0</v>
      </c>
      <c r="I119" s="22"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71.25" customHeight="1">
      <c r="A120" s="29" t="s">
        <v>115</v>
      </c>
      <c r="B120" s="52" t="s">
        <v>111</v>
      </c>
      <c r="C120" s="51" t="s">
        <v>461</v>
      </c>
      <c r="D120" s="35">
        <v>900000</v>
      </c>
      <c r="E120" s="36">
        <v>816798.67</v>
      </c>
      <c r="F120" s="12">
        <v>816800</v>
      </c>
      <c r="G120" s="12">
        <v>0</v>
      </c>
      <c r="H120" s="13">
        <v>0</v>
      </c>
      <c r="I120" s="22"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51">
      <c r="A121" s="29" t="s">
        <v>116</v>
      </c>
      <c r="B121" s="52" t="s">
        <v>111</v>
      </c>
      <c r="C121" s="51" t="s">
        <v>462</v>
      </c>
      <c r="D121" s="35">
        <v>352141.05</v>
      </c>
      <c r="E121" s="36">
        <v>371364.9</v>
      </c>
      <c r="F121" s="12">
        <v>371400</v>
      </c>
      <c r="G121" s="12">
        <v>0</v>
      </c>
      <c r="H121" s="13">
        <v>0</v>
      </c>
      <c r="I121" s="22"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11"/>
      <c r="B122" s="51"/>
      <c r="C122" s="51"/>
      <c r="D122" s="12"/>
      <c r="E122" s="12"/>
      <c r="F122" s="12"/>
      <c r="G122" s="12"/>
      <c r="H122" s="13"/>
      <c r="I122" s="2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29.25" customHeight="1">
      <c r="A123" s="30" t="s">
        <v>117</v>
      </c>
      <c r="B123" s="55" t="s">
        <v>282</v>
      </c>
      <c r="C123" s="55"/>
      <c r="D123" s="38">
        <f aca="true" t="shared" si="24" ref="D123:I123">D124+D127+D129</f>
        <v>23341000</v>
      </c>
      <c r="E123" s="38">
        <f t="shared" si="24"/>
        <v>16101095.620000001</v>
      </c>
      <c r="F123" s="9">
        <f t="shared" si="24"/>
        <v>18100600</v>
      </c>
      <c r="G123" s="9">
        <f t="shared" si="24"/>
        <v>16570600</v>
      </c>
      <c r="H123" s="9">
        <f t="shared" si="24"/>
        <v>14761600</v>
      </c>
      <c r="I123" s="9">
        <f t="shared" si="24"/>
        <v>13373000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93" customHeight="1">
      <c r="A124" s="31" t="s">
        <v>118</v>
      </c>
      <c r="B124" s="56" t="s">
        <v>283</v>
      </c>
      <c r="C124" s="56"/>
      <c r="D124" s="39">
        <f aca="true" t="shared" si="25" ref="D124:I124">D125+D126</f>
        <v>19894000</v>
      </c>
      <c r="E124" s="39">
        <f t="shared" si="25"/>
        <v>15960881.46</v>
      </c>
      <c r="F124" s="10">
        <f t="shared" si="25"/>
        <v>17264400</v>
      </c>
      <c r="G124" s="10">
        <f t="shared" si="25"/>
        <v>13123600</v>
      </c>
      <c r="H124" s="10">
        <f t="shared" si="25"/>
        <v>11314600</v>
      </c>
      <c r="I124" s="10">
        <f t="shared" si="25"/>
        <v>10610600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63.75">
      <c r="A125" s="32" t="s">
        <v>121</v>
      </c>
      <c r="B125" s="57" t="s">
        <v>122</v>
      </c>
      <c r="C125" s="57" t="s">
        <v>460</v>
      </c>
      <c r="D125" s="40">
        <v>1000000</v>
      </c>
      <c r="E125" s="40">
        <v>349607</v>
      </c>
      <c r="F125" s="12">
        <v>500000</v>
      </c>
      <c r="G125" s="12">
        <v>509600</v>
      </c>
      <c r="H125" s="13">
        <v>509600</v>
      </c>
      <c r="I125" s="22">
        <v>509600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76.5">
      <c r="A126" s="33" t="s">
        <v>119</v>
      </c>
      <c r="B126" s="58" t="s">
        <v>120</v>
      </c>
      <c r="C126" s="57" t="s">
        <v>461</v>
      </c>
      <c r="D126" s="40">
        <v>18894000</v>
      </c>
      <c r="E126" s="40">
        <v>15611274.46</v>
      </c>
      <c r="F126" s="12">
        <v>16764400</v>
      </c>
      <c r="G126" s="12">
        <v>12614000</v>
      </c>
      <c r="H126" s="13">
        <v>10805000</v>
      </c>
      <c r="I126" s="22">
        <v>10101000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67.5" customHeight="1">
      <c r="A127" s="31" t="s">
        <v>123</v>
      </c>
      <c r="B127" s="56" t="s">
        <v>284</v>
      </c>
      <c r="C127" s="56"/>
      <c r="D127" s="39">
        <f aca="true" t="shared" si="26" ref="D127:I127">D128</f>
        <v>0</v>
      </c>
      <c r="E127" s="39">
        <f t="shared" si="26"/>
        <v>236192.5</v>
      </c>
      <c r="F127" s="10">
        <f t="shared" si="26"/>
        <v>236200</v>
      </c>
      <c r="G127" s="10">
        <f t="shared" si="26"/>
        <v>0</v>
      </c>
      <c r="H127" s="10">
        <f t="shared" si="26"/>
        <v>0</v>
      </c>
      <c r="I127" s="10">
        <f t="shared" si="26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76.5">
      <c r="A128" s="32" t="s">
        <v>124</v>
      </c>
      <c r="B128" s="57" t="s">
        <v>125</v>
      </c>
      <c r="C128" s="57" t="s">
        <v>461</v>
      </c>
      <c r="D128" s="40">
        <v>0</v>
      </c>
      <c r="E128" s="40">
        <v>236192.5</v>
      </c>
      <c r="F128" s="12">
        <v>236200</v>
      </c>
      <c r="G128" s="12">
        <v>0</v>
      </c>
      <c r="H128" s="13">
        <v>0</v>
      </c>
      <c r="I128" s="22"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42.75" customHeight="1">
      <c r="A129" s="31" t="s">
        <v>126</v>
      </c>
      <c r="B129" s="56" t="s">
        <v>285</v>
      </c>
      <c r="C129" s="56"/>
      <c r="D129" s="39">
        <f>D131</f>
        <v>3447000</v>
      </c>
      <c r="E129" s="39">
        <f>E131</f>
        <v>-95978.34</v>
      </c>
      <c r="F129" s="10">
        <f>F131</f>
        <v>600000</v>
      </c>
      <c r="G129" s="10">
        <f>G131+G130</f>
        <v>3447000</v>
      </c>
      <c r="H129" s="10">
        <f>H131+H130</f>
        <v>3447000</v>
      </c>
      <c r="I129" s="10">
        <f>I131+I130</f>
        <v>2762400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42.75" customHeight="1">
      <c r="A130" s="32" t="s">
        <v>471</v>
      </c>
      <c r="B130" s="57" t="s">
        <v>128</v>
      </c>
      <c r="C130" s="51" t="s">
        <v>307</v>
      </c>
      <c r="D130" s="64">
        <v>0</v>
      </c>
      <c r="E130" s="64">
        <v>0</v>
      </c>
      <c r="F130" s="41">
        <v>0</v>
      </c>
      <c r="G130" s="41">
        <v>3447000</v>
      </c>
      <c r="H130" s="41">
        <v>3447000</v>
      </c>
      <c r="I130" s="41">
        <v>2762400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69" customHeight="1">
      <c r="A131" s="32" t="s">
        <v>127</v>
      </c>
      <c r="B131" s="57" t="s">
        <v>128</v>
      </c>
      <c r="C131" s="57" t="s">
        <v>461</v>
      </c>
      <c r="D131" s="40">
        <v>3447000</v>
      </c>
      <c r="E131" s="40">
        <v>-95978.34</v>
      </c>
      <c r="F131" s="12">
        <v>600000</v>
      </c>
      <c r="G131" s="12">
        <v>0</v>
      </c>
      <c r="H131" s="13">
        <v>0</v>
      </c>
      <c r="I131" s="22"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8.5" customHeight="1">
      <c r="A132" s="8" t="s">
        <v>129</v>
      </c>
      <c r="B132" s="49" t="s">
        <v>286</v>
      </c>
      <c r="C132" s="49"/>
      <c r="D132" s="9">
        <f aca="true" t="shared" si="27" ref="D132:I132">D133+D182+D187+D190</f>
        <v>2161618</v>
      </c>
      <c r="E132" s="9">
        <f t="shared" si="27"/>
        <v>7650149.42</v>
      </c>
      <c r="F132" s="9">
        <f t="shared" si="27"/>
        <v>10303957.6</v>
      </c>
      <c r="G132" s="9">
        <f>G133+G182+G187+G190</f>
        <v>3059150</v>
      </c>
      <c r="H132" s="9">
        <f t="shared" si="27"/>
        <v>2035150</v>
      </c>
      <c r="I132" s="9">
        <f t="shared" si="27"/>
        <v>1975150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44.25" customHeight="1">
      <c r="A133" s="28" t="s">
        <v>130</v>
      </c>
      <c r="B133" s="50" t="s">
        <v>287</v>
      </c>
      <c r="C133" s="50"/>
      <c r="D133" s="10">
        <f aca="true" t="shared" si="28" ref="D133:I133">D134+D135+D136+D137+D138+D139+D140+D141+D142+D143+D144+D145+D146+D147+D148+D149+D150+D151+D152+D153+D154+D155+D156+D157+D158+D159+D160+D161+D162+D163+D164+D165+D166+D167+D168+D169+D170+D171+D172+D173+D174+D175+D176+D177+D178+D179+D180+D181</f>
        <v>365700</v>
      </c>
      <c r="E133" s="10">
        <f t="shared" si="28"/>
        <v>2726928.0099999993</v>
      </c>
      <c r="F133" s="10">
        <f t="shared" si="28"/>
        <v>4617000</v>
      </c>
      <c r="G133" s="10">
        <f t="shared" si="28"/>
        <v>1828650</v>
      </c>
      <c r="H133" s="10">
        <f t="shared" si="28"/>
        <v>1828650</v>
      </c>
      <c r="I133" s="10">
        <f t="shared" si="28"/>
        <v>1828650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0.75" customHeight="1">
      <c r="A134" s="29" t="s">
        <v>376</v>
      </c>
      <c r="B134" s="52" t="s">
        <v>377</v>
      </c>
      <c r="C134" s="51" t="s">
        <v>318</v>
      </c>
      <c r="D134" s="35">
        <v>0</v>
      </c>
      <c r="E134" s="36">
        <v>1000</v>
      </c>
      <c r="F134" s="12">
        <v>1000</v>
      </c>
      <c r="G134" s="12">
        <v>0</v>
      </c>
      <c r="H134" s="13">
        <v>0</v>
      </c>
      <c r="I134" s="22"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0.75" customHeight="1">
      <c r="A135" s="29" t="s">
        <v>131</v>
      </c>
      <c r="B135" s="52" t="s">
        <v>378</v>
      </c>
      <c r="C135" s="51" t="s">
        <v>311</v>
      </c>
      <c r="D135" s="35">
        <v>3000</v>
      </c>
      <c r="E135" s="36">
        <v>12600</v>
      </c>
      <c r="F135" s="12">
        <v>13100</v>
      </c>
      <c r="G135" s="12">
        <v>0</v>
      </c>
      <c r="H135" s="13">
        <v>0</v>
      </c>
      <c r="I135" s="22"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76.5">
      <c r="A136" s="29" t="s">
        <v>379</v>
      </c>
      <c r="B136" s="52" t="s">
        <v>380</v>
      </c>
      <c r="C136" s="51" t="s">
        <v>311</v>
      </c>
      <c r="D136" s="35">
        <v>0</v>
      </c>
      <c r="E136" s="36">
        <v>3000</v>
      </c>
      <c r="F136" s="12">
        <v>3000</v>
      </c>
      <c r="G136" s="12">
        <v>0</v>
      </c>
      <c r="H136" s="13">
        <v>0</v>
      </c>
      <c r="I136" s="22"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96" customHeight="1">
      <c r="A137" s="29" t="s">
        <v>133</v>
      </c>
      <c r="B137" s="52" t="s">
        <v>381</v>
      </c>
      <c r="C137" s="51" t="s">
        <v>311</v>
      </c>
      <c r="D137" s="35">
        <v>2350</v>
      </c>
      <c r="E137" s="36">
        <v>0</v>
      </c>
      <c r="F137" s="12">
        <v>0</v>
      </c>
      <c r="G137" s="12">
        <v>0</v>
      </c>
      <c r="H137" s="13">
        <v>0</v>
      </c>
      <c r="I137" s="22"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90.75" customHeight="1">
      <c r="A138" s="29" t="s">
        <v>382</v>
      </c>
      <c r="B138" s="52" t="s">
        <v>383</v>
      </c>
      <c r="C138" s="51" t="s">
        <v>311</v>
      </c>
      <c r="D138" s="35">
        <v>0</v>
      </c>
      <c r="E138" s="36">
        <v>5500</v>
      </c>
      <c r="F138" s="12">
        <v>5500</v>
      </c>
      <c r="G138" s="12">
        <v>0</v>
      </c>
      <c r="H138" s="13">
        <v>0</v>
      </c>
      <c r="I138" s="22"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82.5" customHeight="1">
      <c r="A139" s="29" t="s">
        <v>384</v>
      </c>
      <c r="B139" s="52" t="s">
        <v>385</v>
      </c>
      <c r="C139" s="51" t="s">
        <v>311</v>
      </c>
      <c r="D139" s="35">
        <v>0</v>
      </c>
      <c r="E139" s="36">
        <v>6000</v>
      </c>
      <c r="F139" s="12">
        <v>6000</v>
      </c>
      <c r="G139" s="12">
        <v>0</v>
      </c>
      <c r="H139" s="13">
        <v>0</v>
      </c>
      <c r="I139" s="22"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76.5">
      <c r="A140" s="29" t="s">
        <v>386</v>
      </c>
      <c r="B140" s="52" t="s">
        <v>387</v>
      </c>
      <c r="C140" s="51" t="s">
        <v>311</v>
      </c>
      <c r="D140" s="35">
        <v>0</v>
      </c>
      <c r="E140" s="36">
        <v>3000</v>
      </c>
      <c r="F140" s="12">
        <v>3000</v>
      </c>
      <c r="G140" s="12">
        <v>0</v>
      </c>
      <c r="H140" s="13">
        <v>0</v>
      </c>
      <c r="I140" s="22"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07.25" customHeight="1">
      <c r="A141" s="29" t="s">
        <v>154</v>
      </c>
      <c r="B141" s="52" t="s">
        <v>388</v>
      </c>
      <c r="C141" s="51" t="s">
        <v>311</v>
      </c>
      <c r="D141" s="35">
        <v>1650</v>
      </c>
      <c r="E141" s="36">
        <v>0</v>
      </c>
      <c r="F141" s="12">
        <v>0</v>
      </c>
      <c r="G141" s="12">
        <v>0</v>
      </c>
      <c r="H141" s="13">
        <v>0</v>
      </c>
      <c r="I141" s="22"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89.25">
      <c r="A142" s="29" t="s">
        <v>155</v>
      </c>
      <c r="B142" s="52" t="s">
        <v>389</v>
      </c>
      <c r="C142" s="51" t="s">
        <v>311</v>
      </c>
      <c r="D142" s="35">
        <v>16000</v>
      </c>
      <c r="E142" s="36">
        <v>39900</v>
      </c>
      <c r="F142" s="12">
        <v>39900</v>
      </c>
      <c r="G142" s="12">
        <v>0</v>
      </c>
      <c r="H142" s="13">
        <v>0</v>
      </c>
      <c r="I142" s="22"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02">
      <c r="A143" s="29" t="s">
        <v>390</v>
      </c>
      <c r="B143" s="52" t="s">
        <v>391</v>
      </c>
      <c r="C143" s="51" t="s">
        <v>438</v>
      </c>
      <c r="D143" s="35">
        <v>0</v>
      </c>
      <c r="E143" s="36">
        <v>1500</v>
      </c>
      <c r="F143" s="12">
        <v>1500</v>
      </c>
      <c r="G143" s="12">
        <v>0</v>
      </c>
      <c r="H143" s="13">
        <v>0</v>
      </c>
      <c r="I143" s="22"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07.25" customHeight="1">
      <c r="A144" s="29" t="s">
        <v>392</v>
      </c>
      <c r="B144" s="52" t="s">
        <v>393</v>
      </c>
      <c r="C144" s="51" t="s">
        <v>312</v>
      </c>
      <c r="D144" s="35">
        <v>0</v>
      </c>
      <c r="E144" s="36">
        <v>120000</v>
      </c>
      <c r="F144" s="12">
        <v>240000</v>
      </c>
      <c r="G144" s="12">
        <v>80000</v>
      </c>
      <c r="H144" s="12">
        <v>80000</v>
      </c>
      <c r="I144" s="12">
        <v>80000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14.75">
      <c r="A145" s="29" t="s">
        <v>394</v>
      </c>
      <c r="B145" s="52" t="s">
        <v>378</v>
      </c>
      <c r="C145" s="51" t="s">
        <v>312</v>
      </c>
      <c r="D145" s="35">
        <v>0</v>
      </c>
      <c r="E145" s="36">
        <v>52.47</v>
      </c>
      <c r="F145" s="12">
        <v>0</v>
      </c>
      <c r="G145" s="12">
        <v>0</v>
      </c>
      <c r="H145" s="12">
        <v>0</v>
      </c>
      <c r="I145" s="12"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89.25">
      <c r="A146" s="29" t="s">
        <v>395</v>
      </c>
      <c r="B146" s="52" t="s">
        <v>396</v>
      </c>
      <c r="C146" s="51" t="s">
        <v>312</v>
      </c>
      <c r="D146" s="35">
        <v>0</v>
      </c>
      <c r="E146" s="36">
        <v>10000</v>
      </c>
      <c r="F146" s="12">
        <v>0</v>
      </c>
      <c r="G146" s="12">
        <v>0</v>
      </c>
      <c r="H146" s="12">
        <v>0</v>
      </c>
      <c r="I146" s="12"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7.5">
      <c r="A147" s="29" t="s">
        <v>397</v>
      </c>
      <c r="B147" s="52" t="s">
        <v>398</v>
      </c>
      <c r="C147" s="51" t="s">
        <v>312</v>
      </c>
      <c r="D147" s="35">
        <v>0</v>
      </c>
      <c r="E147" s="36">
        <v>90000</v>
      </c>
      <c r="F147" s="12">
        <v>180000</v>
      </c>
      <c r="G147" s="12">
        <v>60000</v>
      </c>
      <c r="H147" s="12">
        <v>60000</v>
      </c>
      <c r="I147" s="12">
        <v>60000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02">
      <c r="A148" s="29" t="s">
        <v>399</v>
      </c>
      <c r="B148" s="52" t="s">
        <v>400</v>
      </c>
      <c r="C148" s="51" t="s">
        <v>312</v>
      </c>
      <c r="D148" s="35">
        <v>0</v>
      </c>
      <c r="E148" s="36">
        <v>20000</v>
      </c>
      <c r="F148" s="12">
        <v>0</v>
      </c>
      <c r="G148" s="12">
        <v>0</v>
      </c>
      <c r="H148" s="12">
        <v>0</v>
      </c>
      <c r="I148" s="12"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76.5">
      <c r="A149" s="29" t="s">
        <v>132</v>
      </c>
      <c r="B149" s="52" t="s">
        <v>380</v>
      </c>
      <c r="C149" s="51" t="s">
        <v>312</v>
      </c>
      <c r="D149" s="35">
        <v>14000</v>
      </c>
      <c r="E149" s="36">
        <v>19800</v>
      </c>
      <c r="F149" s="12">
        <v>27600</v>
      </c>
      <c r="G149" s="12">
        <v>17650</v>
      </c>
      <c r="H149" s="12">
        <v>17650</v>
      </c>
      <c r="I149" s="12">
        <v>17650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78.5">
      <c r="A150" s="29" t="s">
        <v>401</v>
      </c>
      <c r="B150" s="52" t="s">
        <v>402</v>
      </c>
      <c r="C150" s="51" t="s">
        <v>312</v>
      </c>
      <c r="D150" s="35">
        <v>0</v>
      </c>
      <c r="E150" s="36">
        <v>17000</v>
      </c>
      <c r="F150" s="12">
        <v>34000</v>
      </c>
      <c r="G150" s="12">
        <v>11330</v>
      </c>
      <c r="H150" s="12">
        <v>11330</v>
      </c>
      <c r="I150" s="12">
        <v>11330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40.25">
      <c r="A151" s="29" t="s">
        <v>134</v>
      </c>
      <c r="B151" s="52" t="s">
        <v>403</v>
      </c>
      <c r="C151" s="51" t="s">
        <v>312</v>
      </c>
      <c r="D151" s="35">
        <v>2350</v>
      </c>
      <c r="E151" s="36">
        <v>65403.06</v>
      </c>
      <c r="F151" s="12">
        <v>31480</v>
      </c>
      <c r="G151" s="12">
        <v>21710</v>
      </c>
      <c r="H151" s="12">
        <v>21710</v>
      </c>
      <c r="I151" s="12">
        <v>21710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7.5">
      <c r="A152" s="29" t="s">
        <v>404</v>
      </c>
      <c r="B152" s="52" t="s">
        <v>405</v>
      </c>
      <c r="C152" s="51" t="s">
        <v>312</v>
      </c>
      <c r="D152" s="35">
        <v>0</v>
      </c>
      <c r="E152" s="36">
        <v>5000</v>
      </c>
      <c r="F152" s="12">
        <v>10000</v>
      </c>
      <c r="G152" s="12">
        <v>3330</v>
      </c>
      <c r="H152" s="12">
        <v>3330</v>
      </c>
      <c r="I152" s="12">
        <v>3330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78.5">
      <c r="A153" s="29" t="s">
        <v>135</v>
      </c>
      <c r="B153" s="52" t="s">
        <v>406</v>
      </c>
      <c r="C153" s="51" t="s">
        <v>312</v>
      </c>
      <c r="D153" s="35">
        <v>4500</v>
      </c>
      <c r="E153" s="36">
        <v>20406.16</v>
      </c>
      <c r="F153" s="12">
        <v>40840</v>
      </c>
      <c r="G153" s="12">
        <v>18530</v>
      </c>
      <c r="H153" s="12">
        <v>18530</v>
      </c>
      <c r="I153" s="12">
        <v>18530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02">
      <c r="A154" s="29" t="s">
        <v>136</v>
      </c>
      <c r="B154" s="52" t="s">
        <v>381</v>
      </c>
      <c r="C154" s="51" t="s">
        <v>312</v>
      </c>
      <c r="D154" s="35">
        <v>32500</v>
      </c>
      <c r="E154" s="36">
        <v>238065.2</v>
      </c>
      <c r="F154" s="12">
        <v>336000</v>
      </c>
      <c r="G154" s="12">
        <v>145340</v>
      </c>
      <c r="H154" s="12">
        <v>145340</v>
      </c>
      <c r="I154" s="12">
        <v>145340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89.25">
      <c r="A155" s="29" t="s">
        <v>407</v>
      </c>
      <c r="B155" s="52" t="s">
        <v>408</v>
      </c>
      <c r="C155" s="51" t="s">
        <v>312</v>
      </c>
      <c r="D155" s="35">
        <v>0</v>
      </c>
      <c r="E155" s="36">
        <v>3098.74</v>
      </c>
      <c r="F155" s="12">
        <v>5800</v>
      </c>
      <c r="G155" s="12">
        <v>1930</v>
      </c>
      <c r="H155" s="12">
        <v>1930</v>
      </c>
      <c r="I155" s="12">
        <v>1930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02">
      <c r="A156" s="29" t="s">
        <v>137</v>
      </c>
      <c r="B156" s="52" t="s">
        <v>409</v>
      </c>
      <c r="C156" s="51" t="s">
        <v>312</v>
      </c>
      <c r="D156" s="35">
        <v>61620</v>
      </c>
      <c r="E156" s="36">
        <v>49467.49</v>
      </c>
      <c r="F156" s="12">
        <v>78950</v>
      </c>
      <c r="G156" s="12">
        <v>57950</v>
      </c>
      <c r="H156" s="12">
        <v>57950</v>
      </c>
      <c r="I156" s="12">
        <v>57950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80.25" customHeight="1">
      <c r="A157" s="29" t="s">
        <v>138</v>
      </c>
      <c r="B157" s="52" t="s">
        <v>385</v>
      </c>
      <c r="C157" s="51" t="s">
        <v>312</v>
      </c>
      <c r="D157" s="35">
        <v>2000</v>
      </c>
      <c r="E157" s="36">
        <v>27060.88</v>
      </c>
      <c r="F157" s="12">
        <v>22000</v>
      </c>
      <c r="G157" s="12">
        <v>9360</v>
      </c>
      <c r="H157" s="12">
        <v>9360</v>
      </c>
      <c r="I157" s="12">
        <v>9360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76.5">
      <c r="A158" s="29" t="s">
        <v>410</v>
      </c>
      <c r="B158" s="52" t="s">
        <v>411</v>
      </c>
      <c r="C158" s="51" t="s">
        <v>312</v>
      </c>
      <c r="D158" s="35">
        <v>0</v>
      </c>
      <c r="E158" s="36">
        <v>-500</v>
      </c>
      <c r="F158" s="12">
        <v>0</v>
      </c>
      <c r="G158" s="12">
        <v>0</v>
      </c>
      <c r="H158" s="12">
        <v>0</v>
      </c>
      <c r="I158" s="12"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42.5" customHeight="1">
      <c r="A159" s="29" t="s">
        <v>139</v>
      </c>
      <c r="B159" s="52" t="s">
        <v>412</v>
      </c>
      <c r="C159" s="51" t="s">
        <v>312</v>
      </c>
      <c r="D159" s="35">
        <v>16730</v>
      </c>
      <c r="E159" s="36">
        <v>20088.46</v>
      </c>
      <c r="F159" s="12">
        <v>7260</v>
      </c>
      <c r="G159" s="12">
        <v>12730</v>
      </c>
      <c r="H159" s="12">
        <v>12730</v>
      </c>
      <c r="I159" s="12">
        <v>12730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84.75" customHeight="1">
      <c r="A160" s="29" t="s">
        <v>140</v>
      </c>
      <c r="B160" s="52" t="s">
        <v>413</v>
      </c>
      <c r="C160" s="51" t="s">
        <v>312</v>
      </c>
      <c r="D160" s="35">
        <v>1500</v>
      </c>
      <c r="E160" s="36">
        <v>0</v>
      </c>
      <c r="F160" s="12">
        <v>0</v>
      </c>
      <c r="G160" s="12">
        <f>670+1330</f>
        <v>2000</v>
      </c>
      <c r="H160" s="12">
        <f>670+1330</f>
        <v>2000</v>
      </c>
      <c r="I160" s="12">
        <f>670+1330</f>
        <v>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0.75" customHeight="1">
      <c r="A161" s="29" t="s">
        <v>141</v>
      </c>
      <c r="B161" s="52" t="s">
        <v>414</v>
      </c>
      <c r="C161" s="51" t="s">
        <v>312</v>
      </c>
      <c r="D161" s="35">
        <v>1500</v>
      </c>
      <c r="E161" s="36">
        <v>25381.33</v>
      </c>
      <c r="F161" s="12">
        <v>32360</v>
      </c>
      <c r="G161" s="12">
        <v>15390</v>
      </c>
      <c r="H161" s="12">
        <v>15390</v>
      </c>
      <c r="I161" s="12">
        <v>15390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14.75">
      <c r="A162" s="29" t="s">
        <v>415</v>
      </c>
      <c r="B162" s="52" t="s">
        <v>416</v>
      </c>
      <c r="C162" s="51" t="s">
        <v>312</v>
      </c>
      <c r="D162" s="35">
        <v>0</v>
      </c>
      <c r="E162" s="36">
        <v>310000</v>
      </c>
      <c r="F162" s="12">
        <v>600000</v>
      </c>
      <c r="G162" s="12">
        <v>226670</v>
      </c>
      <c r="H162" s="12">
        <v>226670</v>
      </c>
      <c r="I162" s="12">
        <v>226670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7.5">
      <c r="A163" s="29" t="s">
        <v>142</v>
      </c>
      <c r="B163" s="52" t="s">
        <v>417</v>
      </c>
      <c r="C163" s="51" t="s">
        <v>312</v>
      </c>
      <c r="D163" s="35">
        <v>11250</v>
      </c>
      <c r="E163" s="36">
        <v>109460</v>
      </c>
      <c r="F163" s="12">
        <v>210000</v>
      </c>
      <c r="G163" s="12">
        <v>95000</v>
      </c>
      <c r="H163" s="12">
        <v>95000</v>
      </c>
      <c r="I163" s="12">
        <v>95000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95.25" customHeight="1">
      <c r="A164" s="29" t="s">
        <v>143</v>
      </c>
      <c r="B164" s="52" t="s">
        <v>418</v>
      </c>
      <c r="C164" s="51" t="s">
        <v>312</v>
      </c>
      <c r="D164" s="35">
        <v>20630</v>
      </c>
      <c r="E164" s="36">
        <v>24478.64</v>
      </c>
      <c r="F164" s="12">
        <v>48960</v>
      </c>
      <c r="G164" s="12">
        <v>20700</v>
      </c>
      <c r="H164" s="12">
        <v>20700</v>
      </c>
      <c r="I164" s="12">
        <v>20700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32" customHeight="1">
      <c r="A165" s="29" t="s">
        <v>144</v>
      </c>
      <c r="B165" s="52" t="s">
        <v>419</v>
      </c>
      <c r="C165" s="51" t="s">
        <v>312</v>
      </c>
      <c r="D165" s="35">
        <v>900</v>
      </c>
      <c r="E165" s="36">
        <v>29399.36</v>
      </c>
      <c r="F165" s="12">
        <v>44400</v>
      </c>
      <c r="G165" s="12">
        <v>16400</v>
      </c>
      <c r="H165" s="12">
        <v>16400</v>
      </c>
      <c r="I165" s="12">
        <v>16400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30.5" customHeight="1">
      <c r="A166" s="29" t="s">
        <v>145</v>
      </c>
      <c r="B166" s="52" t="s">
        <v>420</v>
      </c>
      <c r="C166" s="51" t="s">
        <v>312</v>
      </c>
      <c r="D166" s="35">
        <v>2700</v>
      </c>
      <c r="E166" s="36">
        <v>31654.84</v>
      </c>
      <c r="F166" s="12">
        <v>55900</v>
      </c>
      <c r="G166" s="12">
        <v>22340</v>
      </c>
      <c r="H166" s="12">
        <v>22340</v>
      </c>
      <c r="I166" s="12">
        <v>22340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91.25">
      <c r="A167" s="29" t="s">
        <v>421</v>
      </c>
      <c r="B167" s="52" t="s">
        <v>422</v>
      </c>
      <c r="C167" s="51" t="s">
        <v>312</v>
      </c>
      <c r="D167" s="35">
        <v>0</v>
      </c>
      <c r="E167" s="36">
        <v>4000</v>
      </c>
      <c r="F167" s="12">
        <v>8000</v>
      </c>
      <c r="G167" s="12">
        <v>2670</v>
      </c>
      <c r="H167" s="12">
        <v>2670</v>
      </c>
      <c r="I167" s="12">
        <v>2670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14.75">
      <c r="A168" s="29" t="s">
        <v>146</v>
      </c>
      <c r="B168" s="52" t="s">
        <v>423</v>
      </c>
      <c r="C168" s="51" t="s">
        <v>312</v>
      </c>
      <c r="D168" s="35">
        <v>5700</v>
      </c>
      <c r="E168" s="36">
        <v>2100</v>
      </c>
      <c r="F168" s="12">
        <v>4200</v>
      </c>
      <c r="G168" s="12">
        <v>4130</v>
      </c>
      <c r="H168" s="12">
        <v>4130</v>
      </c>
      <c r="I168" s="12">
        <v>4130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7.5">
      <c r="A169" s="29" t="s">
        <v>424</v>
      </c>
      <c r="B169" s="52" t="s">
        <v>425</v>
      </c>
      <c r="C169" s="51" t="s">
        <v>312</v>
      </c>
      <c r="D169" s="35">
        <v>0</v>
      </c>
      <c r="E169" s="36">
        <v>1000</v>
      </c>
      <c r="F169" s="12">
        <v>2000</v>
      </c>
      <c r="G169" s="12">
        <v>670</v>
      </c>
      <c r="H169" s="12">
        <v>670</v>
      </c>
      <c r="I169" s="12">
        <v>670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3">
      <c r="A170" s="29" t="s">
        <v>147</v>
      </c>
      <c r="B170" s="52" t="s">
        <v>426</v>
      </c>
      <c r="C170" s="51" t="s">
        <v>312</v>
      </c>
      <c r="D170" s="35">
        <v>1170</v>
      </c>
      <c r="E170" s="36">
        <v>6791.78</v>
      </c>
      <c r="F170" s="12">
        <v>12050</v>
      </c>
      <c r="G170" s="12">
        <v>4680</v>
      </c>
      <c r="H170" s="12">
        <v>4680</v>
      </c>
      <c r="I170" s="12">
        <v>4680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83.25" customHeight="1">
      <c r="A171" s="29" t="s">
        <v>148</v>
      </c>
      <c r="B171" s="52" t="s">
        <v>427</v>
      </c>
      <c r="C171" s="51" t="s">
        <v>312</v>
      </c>
      <c r="D171" s="35">
        <v>2000</v>
      </c>
      <c r="E171" s="36">
        <v>8011.4</v>
      </c>
      <c r="F171" s="12">
        <v>12500</v>
      </c>
      <c r="G171" s="12">
        <v>5340</v>
      </c>
      <c r="H171" s="12">
        <v>5340</v>
      </c>
      <c r="I171" s="12">
        <v>5340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69.5" customHeight="1">
      <c r="A172" s="29" t="s">
        <v>149</v>
      </c>
      <c r="B172" s="52" t="s">
        <v>428</v>
      </c>
      <c r="C172" s="51" t="s">
        <v>312</v>
      </c>
      <c r="D172" s="35">
        <v>50000</v>
      </c>
      <c r="E172" s="36">
        <v>721300</v>
      </c>
      <c r="F172" s="12">
        <v>1440100</v>
      </c>
      <c r="G172" s="12">
        <v>517200</v>
      </c>
      <c r="H172" s="12">
        <v>517200</v>
      </c>
      <c r="I172" s="12">
        <v>517200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89.25">
      <c r="A173" s="29" t="s">
        <v>150</v>
      </c>
      <c r="B173" s="52" t="s">
        <v>429</v>
      </c>
      <c r="C173" s="51" t="s">
        <v>312</v>
      </c>
      <c r="D173" s="35">
        <v>4000</v>
      </c>
      <c r="E173" s="36">
        <v>600</v>
      </c>
      <c r="F173" s="12">
        <v>0</v>
      </c>
      <c r="G173" s="12">
        <v>7430</v>
      </c>
      <c r="H173" s="12">
        <v>7430</v>
      </c>
      <c r="I173" s="12">
        <v>7430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89.25">
      <c r="A174" s="29" t="s">
        <v>151</v>
      </c>
      <c r="B174" s="52" t="s">
        <v>430</v>
      </c>
      <c r="C174" s="51" t="s">
        <v>312</v>
      </c>
      <c r="D174" s="35">
        <v>500</v>
      </c>
      <c r="E174" s="36">
        <v>13500</v>
      </c>
      <c r="F174" s="12">
        <v>25000</v>
      </c>
      <c r="G174" s="12">
        <v>10170</v>
      </c>
      <c r="H174" s="12">
        <v>10170</v>
      </c>
      <c r="I174" s="12">
        <v>10170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30.5" customHeight="1">
      <c r="A175" s="29" t="s">
        <v>152</v>
      </c>
      <c r="B175" s="52" t="s">
        <v>431</v>
      </c>
      <c r="C175" s="51" t="s">
        <v>312</v>
      </c>
      <c r="D175" s="35">
        <v>43900</v>
      </c>
      <c r="E175" s="36">
        <v>17116.54</v>
      </c>
      <c r="F175" s="12">
        <v>34200</v>
      </c>
      <c r="G175" s="12">
        <v>34740</v>
      </c>
      <c r="H175" s="12">
        <v>34740</v>
      </c>
      <c r="I175" s="12">
        <v>34740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76.5">
      <c r="A176" s="29" t="s">
        <v>153</v>
      </c>
      <c r="B176" s="52" t="s">
        <v>387</v>
      </c>
      <c r="C176" s="51" t="s">
        <v>312</v>
      </c>
      <c r="D176" s="35">
        <v>6000</v>
      </c>
      <c r="E176" s="36">
        <v>22500</v>
      </c>
      <c r="F176" s="12">
        <v>24000</v>
      </c>
      <c r="G176" s="12">
        <v>15330</v>
      </c>
      <c r="H176" s="12">
        <v>15330</v>
      </c>
      <c r="I176" s="12">
        <v>15330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03.5" customHeight="1">
      <c r="A177" s="29" t="s">
        <v>432</v>
      </c>
      <c r="B177" s="52" t="s">
        <v>433</v>
      </c>
      <c r="C177" s="51" t="s">
        <v>312</v>
      </c>
      <c r="D177" s="35">
        <v>0</v>
      </c>
      <c r="E177" s="36">
        <v>50000</v>
      </c>
      <c r="F177" s="12">
        <v>0</v>
      </c>
      <c r="G177" s="12">
        <v>0</v>
      </c>
      <c r="H177" s="12">
        <v>0</v>
      </c>
      <c r="I177" s="12"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230.25" customHeight="1">
      <c r="A178" s="29" t="s">
        <v>434</v>
      </c>
      <c r="B178" s="52" t="s">
        <v>435</v>
      </c>
      <c r="C178" s="51" t="s">
        <v>312</v>
      </c>
      <c r="D178" s="35">
        <v>0</v>
      </c>
      <c r="E178" s="36">
        <v>9000</v>
      </c>
      <c r="F178" s="12">
        <v>18000</v>
      </c>
      <c r="G178" s="12">
        <v>6000</v>
      </c>
      <c r="H178" s="12">
        <v>6000</v>
      </c>
      <c r="I178" s="12">
        <v>6000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08.75" customHeight="1">
      <c r="A179" s="29" t="s">
        <v>436</v>
      </c>
      <c r="B179" s="52" t="s">
        <v>437</v>
      </c>
      <c r="C179" s="51" t="s">
        <v>312</v>
      </c>
      <c r="D179" s="35">
        <v>0</v>
      </c>
      <c r="E179" s="36">
        <v>5000</v>
      </c>
      <c r="F179" s="12">
        <v>0</v>
      </c>
      <c r="G179" s="12">
        <v>0</v>
      </c>
      <c r="H179" s="12">
        <v>0</v>
      </c>
      <c r="I179" s="12">
        <v>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05.75" customHeight="1">
      <c r="A180" s="29" t="s">
        <v>156</v>
      </c>
      <c r="B180" s="52" t="s">
        <v>388</v>
      </c>
      <c r="C180" s="51" t="s">
        <v>312</v>
      </c>
      <c r="D180" s="35">
        <v>2250</v>
      </c>
      <c r="E180" s="36">
        <v>69332.76</v>
      </c>
      <c r="F180" s="12">
        <v>135400</v>
      </c>
      <c r="G180" s="12">
        <v>47360</v>
      </c>
      <c r="H180" s="12">
        <v>47360</v>
      </c>
      <c r="I180" s="12">
        <v>47360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89.25">
      <c r="A181" s="29" t="s">
        <v>157</v>
      </c>
      <c r="B181" s="52" t="s">
        <v>389</v>
      </c>
      <c r="C181" s="51" t="s">
        <v>312</v>
      </c>
      <c r="D181" s="35">
        <v>55000</v>
      </c>
      <c r="E181" s="36">
        <v>488858.9</v>
      </c>
      <c r="F181" s="12">
        <v>823000</v>
      </c>
      <c r="G181" s="12">
        <v>334570</v>
      </c>
      <c r="H181" s="12">
        <v>334570</v>
      </c>
      <c r="I181" s="12">
        <v>334570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04.25" customHeight="1">
      <c r="A182" s="28" t="s">
        <v>158</v>
      </c>
      <c r="B182" s="50" t="s">
        <v>288</v>
      </c>
      <c r="C182" s="50"/>
      <c r="D182" s="10">
        <f>D183+D184+D185</f>
        <v>121918</v>
      </c>
      <c r="E182" s="10">
        <f>E183+E184+E185</f>
        <v>29440.719999999998</v>
      </c>
      <c r="F182" s="10">
        <f>F183+F184+F185</f>
        <v>35400</v>
      </c>
      <c r="G182" s="10">
        <f>G183+G184+G185+G186</f>
        <v>0</v>
      </c>
      <c r="H182" s="10">
        <f>H183+H184+H185+H186</f>
        <v>0</v>
      </c>
      <c r="I182" s="10">
        <f>I183+I184+I185+I186</f>
        <v>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76.5">
      <c r="A183" s="11" t="s">
        <v>159</v>
      </c>
      <c r="B183" s="51" t="s">
        <v>160</v>
      </c>
      <c r="C183" s="51" t="s">
        <v>313</v>
      </c>
      <c r="D183" s="12">
        <v>121918</v>
      </c>
      <c r="E183" s="12">
        <v>0</v>
      </c>
      <c r="F183" s="12">
        <v>0</v>
      </c>
      <c r="G183" s="12">
        <v>0</v>
      </c>
      <c r="H183" s="13">
        <v>0</v>
      </c>
      <c r="I183" s="2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76.5">
      <c r="A184" s="11" t="s">
        <v>161</v>
      </c>
      <c r="B184" s="51" t="s">
        <v>160</v>
      </c>
      <c r="C184" s="51" t="s">
        <v>307</v>
      </c>
      <c r="D184" s="12">
        <v>0</v>
      </c>
      <c r="E184" s="12">
        <v>4439.05</v>
      </c>
      <c r="F184" s="12">
        <v>4400</v>
      </c>
      <c r="G184" s="12">
        <v>0</v>
      </c>
      <c r="H184" s="13">
        <v>0</v>
      </c>
      <c r="I184" s="22">
        <v>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76.5">
      <c r="A185" s="11" t="s">
        <v>162</v>
      </c>
      <c r="B185" s="51" t="s">
        <v>160</v>
      </c>
      <c r="C185" s="51" t="s">
        <v>460</v>
      </c>
      <c r="D185" s="12">
        <v>0</v>
      </c>
      <c r="E185" s="12">
        <v>25001.67</v>
      </c>
      <c r="F185" s="12">
        <v>31000</v>
      </c>
      <c r="G185" s="12">
        <v>0</v>
      </c>
      <c r="H185" s="13">
        <v>0</v>
      </c>
      <c r="I185" s="22">
        <v>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" hidden="1">
      <c r="A186" s="11"/>
      <c r="B186" s="51"/>
      <c r="C186" s="51"/>
      <c r="D186" s="12"/>
      <c r="E186" s="12"/>
      <c r="F186" s="12"/>
      <c r="G186" s="12"/>
      <c r="H186" s="13"/>
      <c r="I186" s="2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56.25" customHeight="1">
      <c r="A187" s="28" t="s">
        <v>163</v>
      </c>
      <c r="B187" s="50" t="s">
        <v>289</v>
      </c>
      <c r="C187" s="50"/>
      <c r="D187" s="10">
        <f aca="true" t="shared" si="29" ref="D187:I187">D188+D189</f>
        <v>300000</v>
      </c>
      <c r="E187" s="10">
        <f t="shared" si="29"/>
        <v>4542231.350000001</v>
      </c>
      <c r="F187" s="10">
        <f t="shared" si="29"/>
        <v>4560000</v>
      </c>
      <c r="G187" s="10">
        <f t="shared" si="29"/>
        <v>120000</v>
      </c>
      <c r="H187" s="10">
        <f t="shared" si="29"/>
        <v>120000</v>
      </c>
      <c r="I187" s="10">
        <f t="shared" si="29"/>
        <v>120000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51">
      <c r="A188" s="11" t="s">
        <v>164</v>
      </c>
      <c r="B188" s="51" t="s">
        <v>165</v>
      </c>
      <c r="C188" s="51" t="s">
        <v>307</v>
      </c>
      <c r="D188" s="12">
        <v>300000</v>
      </c>
      <c r="E188" s="12">
        <v>4494971.87</v>
      </c>
      <c r="F188" s="12">
        <v>4500000</v>
      </c>
      <c r="G188" s="12">
        <v>120000</v>
      </c>
      <c r="H188" s="13">
        <v>120000</v>
      </c>
      <c r="I188" s="22">
        <v>120000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63.75">
      <c r="A189" s="11" t="s">
        <v>166</v>
      </c>
      <c r="B189" s="51" t="s">
        <v>165</v>
      </c>
      <c r="C189" s="51" t="s">
        <v>460</v>
      </c>
      <c r="D189" s="12">
        <v>0</v>
      </c>
      <c r="E189" s="12">
        <v>47259.48</v>
      </c>
      <c r="F189" s="12">
        <v>60000</v>
      </c>
      <c r="G189" s="12">
        <v>0</v>
      </c>
      <c r="H189" s="13">
        <v>0</v>
      </c>
      <c r="I189" s="22">
        <v>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25.5">
      <c r="A190" s="28" t="s">
        <v>167</v>
      </c>
      <c r="B190" s="50" t="s">
        <v>290</v>
      </c>
      <c r="C190" s="50"/>
      <c r="D190" s="10">
        <f aca="true" t="shared" si="30" ref="D190:I190">D191+D192+D193+D194+D195+D196+D197+D198+D199+D200+D201+D202+D203</f>
        <v>1374000</v>
      </c>
      <c r="E190" s="10">
        <f t="shared" si="30"/>
        <v>351549.33999999997</v>
      </c>
      <c r="F190" s="10">
        <f t="shared" si="30"/>
        <v>1091557.6</v>
      </c>
      <c r="G190" s="10">
        <f t="shared" si="30"/>
        <v>1110500</v>
      </c>
      <c r="H190" s="10">
        <f t="shared" si="30"/>
        <v>86500</v>
      </c>
      <c r="I190" s="10">
        <f t="shared" si="30"/>
        <v>26500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9.75" customHeight="1">
      <c r="A191" s="29" t="s">
        <v>172</v>
      </c>
      <c r="B191" s="52" t="s">
        <v>439</v>
      </c>
      <c r="C191" s="51" t="s">
        <v>314</v>
      </c>
      <c r="D191" s="35">
        <v>0</v>
      </c>
      <c r="E191" s="36">
        <v>17215.47</v>
      </c>
      <c r="F191" s="12">
        <v>17200</v>
      </c>
      <c r="G191" s="12">
        <v>0</v>
      </c>
      <c r="H191" s="13">
        <v>0</v>
      </c>
      <c r="I191" s="22">
        <v>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32" customHeight="1">
      <c r="A192" s="29" t="s">
        <v>173</v>
      </c>
      <c r="B192" s="52" t="s">
        <v>439</v>
      </c>
      <c r="C192" s="51" t="s">
        <v>315</v>
      </c>
      <c r="D192" s="35">
        <v>0</v>
      </c>
      <c r="E192" s="36">
        <v>-213181.08</v>
      </c>
      <c r="F192" s="12">
        <v>-213100</v>
      </c>
      <c r="G192" s="12">
        <v>0</v>
      </c>
      <c r="H192" s="13">
        <v>0</v>
      </c>
      <c r="I192" s="22">
        <v>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30.5" customHeight="1">
      <c r="A193" s="29" t="s">
        <v>174</v>
      </c>
      <c r="B193" s="52" t="s">
        <v>439</v>
      </c>
      <c r="C193" s="51" t="s">
        <v>303</v>
      </c>
      <c r="D193" s="35">
        <v>0</v>
      </c>
      <c r="E193" s="36">
        <v>10834.9</v>
      </c>
      <c r="F193" s="12">
        <v>11000</v>
      </c>
      <c r="G193" s="12">
        <v>12000</v>
      </c>
      <c r="H193" s="13">
        <v>0</v>
      </c>
      <c r="I193" s="22">
        <v>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69.75" customHeight="1">
      <c r="A194" s="29" t="s">
        <v>175</v>
      </c>
      <c r="B194" s="52" t="s">
        <v>176</v>
      </c>
      <c r="C194" s="51" t="s">
        <v>303</v>
      </c>
      <c r="D194" s="35">
        <v>53000</v>
      </c>
      <c r="E194" s="36">
        <v>-41195.39</v>
      </c>
      <c r="F194" s="12">
        <v>-40000</v>
      </c>
      <c r="G194" s="12">
        <v>12000</v>
      </c>
      <c r="H194" s="13">
        <v>0</v>
      </c>
      <c r="I194" s="22">
        <v>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31.25" customHeight="1">
      <c r="A195" s="29" t="s">
        <v>177</v>
      </c>
      <c r="B195" s="52" t="s">
        <v>439</v>
      </c>
      <c r="C195" s="51" t="s">
        <v>440</v>
      </c>
      <c r="D195" s="35">
        <v>485000</v>
      </c>
      <c r="E195" s="36">
        <v>306151.37</v>
      </c>
      <c r="F195" s="12">
        <v>1027100</v>
      </c>
      <c r="G195" s="12">
        <v>1060000</v>
      </c>
      <c r="H195" s="13">
        <v>60000</v>
      </c>
      <c r="I195" s="22">
        <v>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30.5" customHeight="1">
      <c r="A196" s="29" t="s">
        <v>178</v>
      </c>
      <c r="B196" s="52" t="s">
        <v>439</v>
      </c>
      <c r="C196" s="51" t="s">
        <v>316</v>
      </c>
      <c r="D196" s="35">
        <v>0</v>
      </c>
      <c r="E196" s="36">
        <v>309.25</v>
      </c>
      <c r="F196" s="12">
        <v>300</v>
      </c>
      <c r="G196" s="12">
        <v>0</v>
      </c>
      <c r="H196" s="13">
        <v>0</v>
      </c>
      <c r="I196" s="22">
        <v>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31.25" customHeight="1">
      <c r="A197" s="29" t="s">
        <v>179</v>
      </c>
      <c r="B197" s="52" t="s">
        <v>439</v>
      </c>
      <c r="C197" s="51" t="s">
        <v>317</v>
      </c>
      <c r="D197" s="35">
        <v>8000</v>
      </c>
      <c r="E197" s="36">
        <v>1246.86</v>
      </c>
      <c r="F197" s="12">
        <v>1200</v>
      </c>
      <c r="G197" s="12">
        <v>0</v>
      </c>
      <c r="H197" s="13">
        <v>0</v>
      </c>
      <c r="I197" s="22">
        <v>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30.5" customHeight="1">
      <c r="A198" s="29" t="s">
        <v>180</v>
      </c>
      <c r="B198" s="52" t="s">
        <v>439</v>
      </c>
      <c r="C198" s="51" t="s">
        <v>318</v>
      </c>
      <c r="D198" s="35">
        <v>400000</v>
      </c>
      <c r="E198" s="36">
        <v>0</v>
      </c>
      <c r="F198" s="12">
        <v>1000</v>
      </c>
      <c r="G198" s="12">
        <v>0</v>
      </c>
      <c r="H198" s="13">
        <v>0</v>
      </c>
      <c r="I198" s="22">
        <v>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8.25" customHeight="1">
      <c r="A199" s="29" t="s">
        <v>181</v>
      </c>
      <c r="B199" s="52" t="s">
        <v>439</v>
      </c>
      <c r="C199" s="51" t="s">
        <v>319</v>
      </c>
      <c r="D199" s="35">
        <v>350000</v>
      </c>
      <c r="E199" s="36">
        <v>0</v>
      </c>
      <c r="F199" s="12">
        <v>0</v>
      </c>
      <c r="G199" s="12">
        <v>0</v>
      </c>
      <c r="H199" s="13">
        <v>0</v>
      </c>
      <c r="I199" s="22">
        <v>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9" customHeight="1">
      <c r="A200" s="29" t="s">
        <v>182</v>
      </c>
      <c r="B200" s="52" t="s">
        <v>439</v>
      </c>
      <c r="C200" s="51" t="s">
        <v>311</v>
      </c>
      <c r="D200" s="35">
        <v>28000</v>
      </c>
      <c r="E200" s="36">
        <v>8100</v>
      </c>
      <c r="F200" s="12">
        <v>8100</v>
      </c>
      <c r="G200" s="12">
        <v>0</v>
      </c>
      <c r="H200" s="13">
        <v>0</v>
      </c>
      <c r="I200" s="22">
        <v>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63.75">
      <c r="A201" s="29" t="s">
        <v>168</v>
      </c>
      <c r="B201" s="52" t="s">
        <v>169</v>
      </c>
      <c r="C201" s="51" t="s">
        <v>307</v>
      </c>
      <c r="D201" s="35">
        <v>0</v>
      </c>
      <c r="E201" s="36">
        <v>267110.36</v>
      </c>
      <c r="F201" s="12">
        <v>270000</v>
      </c>
      <c r="G201" s="12">
        <v>0</v>
      </c>
      <c r="H201" s="13">
        <v>0</v>
      </c>
      <c r="I201" s="22">
        <v>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30.5" customHeight="1">
      <c r="A202" s="29" t="s">
        <v>183</v>
      </c>
      <c r="B202" s="52" t="s">
        <v>439</v>
      </c>
      <c r="C202" s="51" t="s">
        <v>307</v>
      </c>
      <c r="D202" s="35">
        <v>0</v>
      </c>
      <c r="E202" s="36">
        <v>-21242.4</v>
      </c>
      <c r="F202" s="12">
        <v>-21242.4</v>
      </c>
      <c r="G202" s="12">
        <v>0</v>
      </c>
      <c r="H202" s="13">
        <v>0</v>
      </c>
      <c r="I202" s="22">
        <v>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51">
      <c r="A203" s="29" t="s">
        <v>170</v>
      </c>
      <c r="B203" s="52" t="s">
        <v>171</v>
      </c>
      <c r="C203" s="51" t="s">
        <v>462</v>
      </c>
      <c r="D203" s="35">
        <v>50000</v>
      </c>
      <c r="E203" s="36">
        <v>16200</v>
      </c>
      <c r="F203" s="12">
        <v>30000</v>
      </c>
      <c r="G203" s="12">
        <v>26500</v>
      </c>
      <c r="H203" s="13">
        <v>26500</v>
      </c>
      <c r="I203" s="22">
        <v>26500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">
      <c r="A204" s="8" t="s">
        <v>184</v>
      </c>
      <c r="B204" s="49" t="s">
        <v>291</v>
      </c>
      <c r="C204" s="49"/>
      <c r="D204" s="9">
        <f aca="true" t="shared" si="31" ref="D204:I204">D205+D210</f>
        <v>0</v>
      </c>
      <c r="E204" s="9">
        <f t="shared" si="31"/>
        <v>-38267.619999999995</v>
      </c>
      <c r="F204" s="9">
        <f t="shared" si="31"/>
        <v>-38251.409999999974</v>
      </c>
      <c r="G204" s="9">
        <f t="shared" si="31"/>
        <v>0</v>
      </c>
      <c r="H204" s="9">
        <f t="shared" si="31"/>
        <v>0</v>
      </c>
      <c r="I204" s="9">
        <f t="shared" si="31"/>
        <v>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">
      <c r="A205" s="28" t="s">
        <v>185</v>
      </c>
      <c r="B205" s="50" t="s">
        <v>292</v>
      </c>
      <c r="C205" s="50"/>
      <c r="D205" s="10">
        <f aca="true" t="shared" si="32" ref="D205:I205">D206+D207+D208+D209</f>
        <v>0</v>
      </c>
      <c r="E205" s="10">
        <f t="shared" si="32"/>
        <v>-426751.41</v>
      </c>
      <c r="F205" s="10">
        <f t="shared" si="32"/>
        <v>-426751.41</v>
      </c>
      <c r="G205" s="10">
        <f t="shared" si="32"/>
        <v>0</v>
      </c>
      <c r="H205" s="10">
        <f t="shared" si="32"/>
        <v>0</v>
      </c>
      <c r="I205" s="10">
        <f t="shared" si="32"/>
        <v>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39.75" customHeight="1">
      <c r="A206" s="11" t="s">
        <v>186</v>
      </c>
      <c r="B206" s="51" t="s">
        <v>187</v>
      </c>
      <c r="C206" s="51" t="s">
        <v>307</v>
      </c>
      <c r="D206" s="12">
        <v>0</v>
      </c>
      <c r="E206" s="12">
        <v>-324872.74</v>
      </c>
      <c r="F206" s="12">
        <v>-324872.74</v>
      </c>
      <c r="G206" s="12">
        <v>0</v>
      </c>
      <c r="H206" s="13">
        <v>0</v>
      </c>
      <c r="I206" s="22">
        <v>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63.75" hidden="1">
      <c r="A207" s="11" t="s">
        <v>188</v>
      </c>
      <c r="B207" s="51" t="s">
        <v>187</v>
      </c>
      <c r="C207" s="51" t="s">
        <v>305</v>
      </c>
      <c r="D207" s="12">
        <v>0</v>
      </c>
      <c r="E207" s="12"/>
      <c r="F207" s="12">
        <v>0</v>
      </c>
      <c r="G207" s="12">
        <v>0</v>
      </c>
      <c r="H207" s="13">
        <v>0</v>
      </c>
      <c r="I207" s="22">
        <v>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68.25" customHeight="1">
      <c r="A208" s="11" t="s">
        <v>189</v>
      </c>
      <c r="B208" s="51" t="s">
        <v>187</v>
      </c>
      <c r="C208" s="51" t="s">
        <v>461</v>
      </c>
      <c r="D208" s="12">
        <v>0</v>
      </c>
      <c r="E208" s="12">
        <v>-101878.67</v>
      </c>
      <c r="F208" s="12">
        <v>-101878.67</v>
      </c>
      <c r="G208" s="12">
        <v>0</v>
      </c>
      <c r="H208" s="13">
        <v>0</v>
      </c>
      <c r="I208" s="22">
        <v>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51" hidden="1">
      <c r="A209" s="11" t="s">
        <v>190</v>
      </c>
      <c r="B209" s="51" t="s">
        <v>187</v>
      </c>
      <c r="C209" s="51" t="s">
        <v>309</v>
      </c>
      <c r="D209" s="12">
        <v>0</v>
      </c>
      <c r="E209" s="12"/>
      <c r="F209" s="12"/>
      <c r="G209" s="12">
        <v>0</v>
      </c>
      <c r="H209" s="13">
        <v>0</v>
      </c>
      <c r="I209" s="22">
        <v>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5">
      <c r="A210" s="28" t="s">
        <v>191</v>
      </c>
      <c r="B210" s="50" t="s">
        <v>293</v>
      </c>
      <c r="C210" s="50"/>
      <c r="D210" s="10">
        <f aca="true" t="shared" si="33" ref="D210:I210">D211+D212+D213</f>
        <v>0</v>
      </c>
      <c r="E210" s="10">
        <f t="shared" si="33"/>
        <v>388483.79</v>
      </c>
      <c r="F210" s="10">
        <f t="shared" si="33"/>
        <v>388500</v>
      </c>
      <c r="G210" s="10">
        <f t="shared" si="33"/>
        <v>0</v>
      </c>
      <c r="H210" s="10">
        <f t="shared" si="33"/>
        <v>0</v>
      </c>
      <c r="I210" s="10">
        <f t="shared" si="33"/>
        <v>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51" hidden="1">
      <c r="A211" s="11" t="s">
        <v>192</v>
      </c>
      <c r="B211" s="51" t="s">
        <v>193</v>
      </c>
      <c r="C211" s="51" t="s">
        <v>307</v>
      </c>
      <c r="D211" s="12">
        <v>0</v>
      </c>
      <c r="E211" s="12">
        <v>0</v>
      </c>
      <c r="F211" s="12">
        <v>0</v>
      </c>
      <c r="G211" s="12">
        <v>0</v>
      </c>
      <c r="H211" s="13">
        <v>0</v>
      </c>
      <c r="I211" s="22">
        <v>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63.75" hidden="1">
      <c r="A212" s="11" t="s">
        <v>194</v>
      </c>
      <c r="B212" s="51" t="s">
        <v>193</v>
      </c>
      <c r="C212" s="51" t="s">
        <v>305</v>
      </c>
      <c r="D212" s="12">
        <v>0</v>
      </c>
      <c r="E212" s="12">
        <v>0</v>
      </c>
      <c r="F212" s="12">
        <v>0</v>
      </c>
      <c r="G212" s="12">
        <v>0</v>
      </c>
      <c r="H212" s="13">
        <v>0</v>
      </c>
      <c r="I212" s="22">
        <v>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70.5" customHeight="1">
      <c r="A213" s="11" t="s">
        <v>195</v>
      </c>
      <c r="B213" s="51" t="s">
        <v>193</v>
      </c>
      <c r="C213" s="51" t="s">
        <v>461</v>
      </c>
      <c r="D213" s="12">
        <v>0</v>
      </c>
      <c r="E213" s="12">
        <v>388483.79</v>
      </c>
      <c r="F213" s="12">
        <v>388500</v>
      </c>
      <c r="G213" s="12">
        <v>0</v>
      </c>
      <c r="H213" s="13">
        <v>0</v>
      </c>
      <c r="I213" s="22">
        <v>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">
      <c r="A214" s="14" t="s">
        <v>196</v>
      </c>
      <c r="B214" s="48" t="s">
        <v>294</v>
      </c>
      <c r="C214" s="48"/>
      <c r="D214" s="15">
        <f aca="true" t="shared" si="34" ref="D214:I214">D215+D252+D258+D261</f>
        <v>3035153804.7</v>
      </c>
      <c r="E214" s="15">
        <f t="shared" si="34"/>
        <v>2280526583.1400003</v>
      </c>
      <c r="F214" s="15">
        <f t="shared" si="34"/>
        <v>3272248695.33</v>
      </c>
      <c r="G214" s="15">
        <f t="shared" si="34"/>
        <v>3014702586</v>
      </c>
      <c r="H214" s="15">
        <f t="shared" si="34"/>
        <v>2750796358.92</v>
      </c>
      <c r="I214" s="15">
        <f t="shared" si="34"/>
        <v>2657136172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38.25" customHeight="1">
      <c r="A215" s="8" t="s">
        <v>197</v>
      </c>
      <c r="B215" s="49" t="s">
        <v>295</v>
      </c>
      <c r="C215" s="49"/>
      <c r="D215" s="9">
        <f aca="true" t="shared" si="35" ref="D215:I215">D216+D221+D238+D248</f>
        <v>3035153804.7</v>
      </c>
      <c r="E215" s="9">
        <f t="shared" si="35"/>
        <v>2280307919.4300003</v>
      </c>
      <c r="F215" s="9">
        <f t="shared" si="35"/>
        <v>3272003031.62</v>
      </c>
      <c r="G215" s="9">
        <f t="shared" si="35"/>
        <v>3014702586</v>
      </c>
      <c r="H215" s="9">
        <f t="shared" si="35"/>
        <v>2750796358.92</v>
      </c>
      <c r="I215" s="9">
        <f t="shared" si="35"/>
        <v>2657136172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32.25" customHeight="1">
      <c r="A216" s="28" t="s">
        <v>198</v>
      </c>
      <c r="B216" s="50" t="s">
        <v>296</v>
      </c>
      <c r="C216" s="50"/>
      <c r="D216" s="10">
        <f aca="true" t="shared" si="36" ref="D216:I216">D217+D218+D219+D220</f>
        <v>779497200</v>
      </c>
      <c r="E216" s="10">
        <f t="shared" si="36"/>
        <v>564219800</v>
      </c>
      <c r="F216" s="10">
        <f t="shared" si="36"/>
        <v>824052200</v>
      </c>
      <c r="G216" s="10">
        <f t="shared" si="36"/>
        <v>807092200</v>
      </c>
      <c r="H216" s="10">
        <f t="shared" si="36"/>
        <v>510201600</v>
      </c>
      <c r="I216" s="10">
        <f t="shared" si="36"/>
        <v>526951900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51">
      <c r="A217" s="11" t="s">
        <v>199</v>
      </c>
      <c r="B217" s="51" t="s">
        <v>200</v>
      </c>
      <c r="C217" s="51" t="s">
        <v>465</v>
      </c>
      <c r="D217" s="41">
        <v>558888500</v>
      </c>
      <c r="E217" s="42">
        <v>372592333.36</v>
      </c>
      <c r="F217" s="41">
        <v>558888500</v>
      </c>
      <c r="G217" s="12">
        <v>599906600</v>
      </c>
      <c r="H217" s="13">
        <v>510201600</v>
      </c>
      <c r="I217" s="22">
        <v>526951900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51">
      <c r="A218" s="11" t="s">
        <v>201</v>
      </c>
      <c r="B218" s="51" t="s">
        <v>202</v>
      </c>
      <c r="C218" s="51" t="s">
        <v>465</v>
      </c>
      <c r="D218" s="41">
        <v>220608700</v>
      </c>
      <c r="E218" s="42">
        <v>147072466.64</v>
      </c>
      <c r="F218" s="41">
        <v>220608700</v>
      </c>
      <c r="G218" s="12">
        <v>207185600</v>
      </c>
      <c r="H218" s="13">
        <v>0</v>
      </c>
      <c r="I218" s="13">
        <v>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51" hidden="1">
      <c r="A219" s="11" t="s">
        <v>203</v>
      </c>
      <c r="B219" s="51" t="s">
        <v>204</v>
      </c>
      <c r="C219" s="51" t="s">
        <v>465</v>
      </c>
      <c r="D219" s="43">
        <v>0</v>
      </c>
      <c r="E219" s="44"/>
      <c r="F219" s="45"/>
      <c r="G219" s="12">
        <v>0</v>
      </c>
      <c r="H219" s="13">
        <v>0</v>
      </c>
      <c r="I219" s="13">
        <v>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51">
      <c r="A220" s="11" t="s">
        <v>205</v>
      </c>
      <c r="B220" s="51" t="s">
        <v>206</v>
      </c>
      <c r="C220" s="51" t="s">
        <v>465</v>
      </c>
      <c r="D220" s="12">
        <v>0</v>
      </c>
      <c r="E220" s="12">
        <v>44555000</v>
      </c>
      <c r="F220" s="12">
        <v>44555000</v>
      </c>
      <c r="G220" s="12">
        <v>0</v>
      </c>
      <c r="H220" s="13">
        <v>0</v>
      </c>
      <c r="I220" s="13">
        <v>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31.5" customHeight="1">
      <c r="A221" s="28" t="s">
        <v>207</v>
      </c>
      <c r="B221" s="50" t="s">
        <v>297</v>
      </c>
      <c r="C221" s="50"/>
      <c r="D221" s="10">
        <f>D222+D223+D224+D225+D226+D227+D228+D229+D231+D233+D234+D235+D236+D237</f>
        <v>550122880.7</v>
      </c>
      <c r="E221" s="10">
        <f>E222+E223+E224+E225+E226+E227+E228+E229+E231+E233+E234+E235+E236+E237</f>
        <v>378715873.59000003</v>
      </c>
      <c r="F221" s="10">
        <f>F222+F223+F224+F225+F226+F227+F228+F229+F230+F231+F232+F233+F234</f>
        <v>768835418.62</v>
      </c>
      <c r="G221" s="10">
        <f>G222+G223+G224+G225+G226+G227+G228+G229+G230+G231+G232+G233+G234</f>
        <v>496978316</v>
      </c>
      <c r="H221" s="10">
        <f>H222+H223+H224+H225+H226+H227+H228+H229+H230+H231+H232+H233+H234</f>
        <v>530028785.92</v>
      </c>
      <c r="I221" s="10">
        <f>I222+I223+I224+I225+I226+I227+I228+I229+I230+I231+I232+I233+I234</f>
        <v>485500199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51">
      <c r="A222" s="34" t="s">
        <v>214</v>
      </c>
      <c r="B222" s="52" t="s">
        <v>215</v>
      </c>
      <c r="C222" s="51" t="s">
        <v>307</v>
      </c>
      <c r="D222" s="41">
        <v>4386755.59</v>
      </c>
      <c r="E222" s="42">
        <v>0</v>
      </c>
      <c r="F222" s="12">
        <v>0</v>
      </c>
      <c r="G222" s="12">
        <v>0</v>
      </c>
      <c r="H222" s="13">
        <v>0</v>
      </c>
      <c r="I222" s="22">
        <v>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02">
      <c r="A223" s="34" t="s">
        <v>208</v>
      </c>
      <c r="B223" s="52" t="s">
        <v>209</v>
      </c>
      <c r="C223" s="51" t="s">
        <v>460</v>
      </c>
      <c r="D223" s="41">
        <v>57409179.72</v>
      </c>
      <c r="E223" s="42">
        <v>602191.22</v>
      </c>
      <c r="F223" s="12">
        <v>62478713.95</v>
      </c>
      <c r="G223" s="12">
        <v>0</v>
      </c>
      <c r="H223" s="13">
        <v>46627337.6</v>
      </c>
      <c r="I223" s="22">
        <v>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76.5">
      <c r="A224" s="34" t="s">
        <v>210</v>
      </c>
      <c r="B224" s="52" t="s">
        <v>211</v>
      </c>
      <c r="C224" s="51" t="s">
        <v>460</v>
      </c>
      <c r="D224" s="41">
        <v>1879441.2</v>
      </c>
      <c r="E224" s="42">
        <v>0</v>
      </c>
      <c r="F224" s="12">
        <v>2103711.4</v>
      </c>
      <c r="G224" s="12">
        <v>0</v>
      </c>
      <c r="H224" s="13">
        <v>1963256.32</v>
      </c>
      <c r="I224" s="22">
        <v>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63.75">
      <c r="A225" s="34" t="s">
        <v>212</v>
      </c>
      <c r="B225" s="52" t="s">
        <v>213</v>
      </c>
      <c r="C225" s="51" t="s">
        <v>460</v>
      </c>
      <c r="D225" s="41">
        <v>51341150</v>
      </c>
      <c r="E225" s="42">
        <v>37972613.17</v>
      </c>
      <c r="F225" s="12">
        <v>51341150</v>
      </c>
      <c r="G225" s="12">
        <f>18307631.77+28445492.23</f>
        <v>46753124</v>
      </c>
      <c r="H225" s="13">
        <f>25114708.41+28445492.59</f>
        <v>53560201</v>
      </c>
      <c r="I225" s="22">
        <f>25114708.3+31606099.7</f>
        <v>56720808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63.75">
      <c r="A226" s="34" t="s">
        <v>216</v>
      </c>
      <c r="B226" s="52" t="s">
        <v>215</v>
      </c>
      <c r="C226" s="51" t="s">
        <v>460</v>
      </c>
      <c r="D226" s="41">
        <v>83583259.83</v>
      </c>
      <c r="E226" s="42">
        <v>64093891.79</v>
      </c>
      <c r="F226" s="12">
        <f>41567000+30000000+8478514.98+6542089.08+1000000+2417200+120544.85</f>
        <v>90125348.91</v>
      </c>
      <c r="G226" s="12">
        <f>42499400</f>
        <v>42499400</v>
      </c>
      <c r="H226" s="13">
        <f>42499400</f>
        <v>42499400</v>
      </c>
      <c r="I226" s="22">
        <f>42499400</f>
        <v>42499400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63.75">
      <c r="A227" s="34" t="s">
        <v>217</v>
      </c>
      <c r="B227" s="52" t="s">
        <v>215</v>
      </c>
      <c r="C227" s="51" t="s">
        <v>463</v>
      </c>
      <c r="D227" s="41">
        <v>115828.34</v>
      </c>
      <c r="E227" s="42">
        <v>0</v>
      </c>
      <c r="F227" s="12">
        <v>150828.34</v>
      </c>
      <c r="G227" s="12">
        <v>0</v>
      </c>
      <c r="H227" s="13">
        <v>0</v>
      </c>
      <c r="I227" s="22">
        <v>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51">
      <c r="A228" s="34" t="s">
        <v>218</v>
      </c>
      <c r="B228" s="52" t="s">
        <v>215</v>
      </c>
      <c r="C228" s="51" t="s">
        <v>464</v>
      </c>
      <c r="D228" s="41">
        <v>55902389.02</v>
      </c>
      <c r="E228" s="42">
        <v>36050343.41</v>
      </c>
      <c r="F228" s="12">
        <f>366199.02+287590+53913600</f>
        <v>54567389.02</v>
      </c>
      <c r="G228" s="12">
        <v>63897200</v>
      </c>
      <c r="H228" s="13">
        <v>63897200</v>
      </c>
      <c r="I228" s="22">
        <v>63897200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63.75">
      <c r="A229" s="34" t="s">
        <v>219</v>
      </c>
      <c r="B229" s="52" t="s">
        <v>215</v>
      </c>
      <c r="C229" s="51" t="s">
        <v>442</v>
      </c>
      <c r="D229" s="41">
        <v>1639596</v>
      </c>
      <c r="E229" s="42">
        <v>141666</v>
      </c>
      <c r="F229" s="12">
        <v>141666</v>
      </c>
      <c r="G229" s="12">
        <v>0</v>
      </c>
      <c r="H229" s="13">
        <v>0</v>
      </c>
      <c r="I229" s="22">
        <v>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55.5" customHeight="1">
      <c r="A230" s="34" t="s">
        <v>450</v>
      </c>
      <c r="B230" s="52" t="s">
        <v>451</v>
      </c>
      <c r="C230" s="51" t="s">
        <v>462</v>
      </c>
      <c r="D230" s="41">
        <v>0</v>
      </c>
      <c r="E230" s="42">
        <v>0</v>
      </c>
      <c r="F230" s="12">
        <v>0</v>
      </c>
      <c r="G230" s="12">
        <f>1072300+20372000</f>
        <v>21444300</v>
      </c>
      <c r="H230" s="13">
        <v>0</v>
      </c>
      <c r="I230" s="22">
        <v>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57" customHeight="1">
      <c r="A231" s="34" t="s">
        <v>441</v>
      </c>
      <c r="B231" s="52" t="s">
        <v>443</v>
      </c>
      <c r="C231" s="51" t="s">
        <v>462</v>
      </c>
      <c r="D231" s="41">
        <v>54178800</v>
      </c>
      <c r="E231" s="42">
        <v>29678800</v>
      </c>
      <c r="F231" s="12">
        <v>54178800</v>
      </c>
      <c r="G231" s="12">
        <f>15163561.87+38992038.13</f>
        <v>54155600</v>
      </c>
      <c r="H231" s="13">
        <f>14672748.72+37729951.28</f>
        <v>52402700</v>
      </c>
      <c r="I231" s="22">
        <f>15110306.64+38855093.36</f>
        <v>53965400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55.5" customHeight="1">
      <c r="A232" s="34" t="s">
        <v>452</v>
      </c>
      <c r="B232" s="52" t="s">
        <v>453</v>
      </c>
      <c r="C232" s="51" t="s">
        <v>462</v>
      </c>
      <c r="D232" s="41">
        <v>0</v>
      </c>
      <c r="E232" s="42">
        <v>0</v>
      </c>
      <c r="F232" s="12">
        <v>0</v>
      </c>
      <c r="G232" s="12">
        <v>0</v>
      </c>
      <c r="H232" s="13">
        <f>33066.57+628233.43</f>
        <v>661300</v>
      </c>
      <c r="I232" s="22">
        <v>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51">
      <c r="A233" s="34" t="s">
        <v>220</v>
      </c>
      <c r="B233" s="52" t="s">
        <v>215</v>
      </c>
      <c r="C233" s="51" t="s">
        <v>462</v>
      </c>
      <c r="D233" s="41">
        <v>17276400</v>
      </c>
      <c r="E233" s="42">
        <v>37101099.97</v>
      </c>
      <c r="F233" s="12">
        <f>25411900+12335200+3263300+600000+500000</f>
        <v>42110400</v>
      </c>
      <c r="G233" s="12">
        <f>3263300+6960300+4059400</f>
        <v>14283000</v>
      </c>
      <c r="H233" s="13">
        <f>3263300+7149000+4059400</f>
        <v>14471700</v>
      </c>
      <c r="I233" s="22">
        <f>3263300+7149000+4059400</f>
        <v>14471700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51">
      <c r="A234" s="34" t="s">
        <v>221</v>
      </c>
      <c r="B234" s="52" t="s">
        <v>215</v>
      </c>
      <c r="C234" s="51" t="s">
        <v>466</v>
      </c>
      <c r="D234" s="41">
        <v>222410081</v>
      </c>
      <c r="E234" s="42">
        <v>173075268.03</v>
      </c>
      <c r="F234" s="12">
        <f>118747900+101106028+2556153+724444+499556+1335000+1497930+35170400+150000000</f>
        <v>411637411</v>
      </c>
      <c r="G234" s="12">
        <f>123774983+2742109+127428600</f>
        <v>253945692</v>
      </c>
      <c r="H234" s="12">
        <f>123774983+2742108+127428600</f>
        <v>253945691</v>
      </c>
      <c r="I234" s="12">
        <f>123774983+2742108+127428600</f>
        <v>253945691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" hidden="1">
      <c r="A235" s="11"/>
      <c r="B235" s="51"/>
      <c r="C235" s="51"/>
      <c r="D235" s="12"/>
      <c r="E235" s="12"/>
      <c r="F235" s="12"/>
      <c r="G235" s="12"/>
      <c r="H235" s="13"/>
      <c r="I235" s="2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" hidden="1">
      <c r="A236" s="11"/>
      <c r="B236" s="51"/>
      <c r="C236" s="51"/>
      <c r="D236" s="12"/>
      <c r="E236" s="12"/>
      <c r="F236" s="12"/>
      <c r="G236" s="12"/>
      <c r="H236" s="13"/>
      <c r="I236" s="2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" hidden="1">
      <c r="A237" s="11"/>
      <c r="B237" s="51"/>
      <c r="C237" s="51"/>
      <c r="D237" s="12"/>
      <c r="E237" s="12"/>
      <c r="F237" s="12"/>
      <c r="G237" s="12"/>
      <c r="H237" s="13"/>
      <c r="I237" s="2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30" customHeight="1">
      <c r="A238" s="28" t="s">
        <v>222</v>
      </c>
      <c r="B238" s="50" t="s">
        <v>298</v>
      </c>
      <c r="C238" s="50"/>
      <c r="D238" s="10">
        <f aca="true" t="shared" si="37" ref="D238:I238">D239+D240+D241+D242+D243+D244+D245+D246+D247</f>
        <v>1619446424</v>
      </c>
      <c r="E238" s="10">
        <f t="shared" si="37"/>
        <v>1276543966.8400002</v>
      </c>
      <c r="F238" s="10">
        <f t="shared" si="37"/>
        <v>1593028113</v>
      </c>
      <c r="G238" s="10">
        <f t="shared" si="37"/>
        <v>1644750170</v>
      </c>
      <c r="H238" s="10">
        <f t="shared" si="37"/>
        <v>1644684073</v>
      </c>
      <c r="I238" s="10">
        <f t="shared" si="37"/>
        <v>1644684073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41.25" customHeight="1">
      <c r="A239" s="34" t="s">
        <v>223</v>
      </c>
      <c r="B239" s="52" t="s">
        <v>224</v>
      </c>
      <c r="C239" s="51" t="s">
        <v>307</v>
      </c>
      <c r="D239" s="35">
        <v>4049882</v>
      </c>
      <c r="E239" s="36">
        <v>2284945.5</v>
      </c>
      <c r="F239" s="12">
        <f>21800+3033571+65400</f>
        <v>3120771</v>
      </c>
      <c r="G239" s="12">
        <f>2750731+22000+66000</f>
        <v>2838731</v>
      </c>
      <c r="H239" s="13">
        <f>2831563+22700+68000</f>
        <v>2922263</v>
      </c>
      <c r="I239" s="22">
        <f>2831563+22700+68000</f>
        <v>2922263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63.75">
      <c r="A240" s="34" t="s">
        <v>230</v>
      </c>
      <c r="B240" s="52" t="s">
        <v>231</v>
      </c>
      <c r="C240" s="51" t="s">
        <v>307</v>
      </c>
      <c r="D240" s="35">
        <v>89467</v>
      </c>
      <c r="E240" s="36">
        <v>89413.8</v>
      </c>
      <c r="F240" s="12">
        <v>89467</v>
      </c>
      <c r="G240" s="12">
        <v>491040</v>
      </c>
      <c r="H240" s="13">
        <v>30037</v>
      </c>
      <c r="I240" s="22">
        <v>30037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66.75" customHeight="1">
      <c r="A241" s="34" t="s">
        <v>232</v>
      </c>
      <c r="B241" s="52" t="s">
        <v>233</v>
      </c>
      <c r="C241" s="51" t="s">
        <v>307</v>
      </c>
      <c r="D241" s="35">
        <v>834498</v>
      </c>
      <c r="E241" s="36">
        <v>0</v>
      </c>
      <c r="F241" s="35">
        <v>834498</v>
      </c>
      <c r="G241" s="12">
        <v>857034</v>
      </c>
      <c r="H241" s="13">
        <v>857034</v>
      </c>
      <c r="I241" s="22">
        <v>857034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45" customHeight="1">
      <c r="A242" s="34" t="s">
        <v>234</v>
      </c>
      <c r="B242" s="52" t="s">
        <v>235</v>
      </c>
      <c r="C242" s="51" t="s">
        <v>307</v>
      </c>
      <c r="D242" s="35">
        <v>1115471</v>
      </c>
      <c r="E242" s="36">
        <v>0</v>
      </c>
      <c r="F242" s="35">
        <v>1115471</v>
      </c>
      <c r="G242" s="12">
        <v>0</v>
      </c>
      <c r="H242" s="13">
        <v>0</v>
      </c>
      <c r="I242" s="22">
        <v>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63.75">
      <c r="A243" s="34" t="s">
        <v>225</v>
      </c>
      <c r="B243" s="52" t="s">
        <v>224</v>
      </c>
      <c r="C243" s="51" t="s">
        <v>460</v>
      </c>
      <c r="D243" s="35">
        <v>4458806</v>
      </c>
      <c r="E243" s="36">
        <v>2277307.25</v>
      </c>
      <c r="F243" s="12">
        <f>3420451+1006655+26500+5200</f>
        <v>4458806</v>
      </c>
      <c r="G243" s="12">
        <f>26700+3234330+754835+5200</f>
        <v>4021065</v>
      </c>
      <c r="H243" s="13">
        <f>27400+3234330+769409+5200</f>
        <v>4036339</v>
      </c>
      <c r="I243" s="22">
        <f>27400+3234330+769409+5200</f>
        <v>4036339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63.75">
      <c r="A244" s="34" t="s">
        <v>226</v>
      </c>
      <c r="B244" s="52" t="s">
        <v>224</v>
      </c>
      <c r="C244" s="51" t="s">
        <v>463</v>
      </c>
      <c r="D244" s="35">
        <v>11555200</v>
      </c>
      <c r="E244" s="36">
        <v>7105624.85</v>
      </c>
      <c r="F244" s="12">
        <v>11555200</v>
      </c>
      <c r="G244" s="12">
        <v>10370100</v>
      </c>
      <c r="H244" s="13">
        <v>10666200</v>
      </c>
      <c r="I244" s="22">
        <v>10666200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76.5">
      <c r="A245" s="34" t="s">
        <v>228</v>
      </c>
      <c r="B245" s="52" t="s">
        <v>229</v>
      </c>
      <c r="C245" s="51" t="s">
        <v>462</v>
      </c>
      <c r="D245" s="35">
        <v>17905800</v>
      </c>
      <c r="E245" s="36">
        <v>10805800</v>
      </c>
      <c r="F245" s="12">
        <v>17905800</v>
      </c>
      <c r="G245" s="12">
        <v>19123800</v>
      </c>
      <c r="H245" s="13">
        <v>19123800</v>
      </c>
      <c r="I245" s="13">
        <v>19123800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51">
      <c r="A246" s="34" t="s">
        <v>236</v>
      </c>
      <c r="B246" s="52" t="s">
        <v>237</v>
      </c>
      <c r="C246" s="51" t="s">
        <v>462</v>
      </c>
      <c r="D246" s="35">
        <v>1572967300</v>
      </c>
      <c r="E246" s="36">
        <v>1250000000</v>
      </c>
      <c r="F246" s="12">
        <v>1547478100</v>
      </c>
      <c r="G246" s="12">
        <v>1600748400</v>
      </c>
      <c r="H246" s="13">
        <v>1600748400</v>
      </c>
      <c r="I246" s="22">
        <v>1600748400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51">
      <c r="A247" s="34" t="s">
        <v>227</v>
      </c>
      <c r="B247" s="52" t="s">
        <v>224</v>
      </c>
      <c r="C247" s="51" t="s">
        <v>466</v>
      </c>
      <c r="D247" s="35">
        <v>6470000</v>
      </c>
      <c r="E247" s="36">
        <v>3980875.44</v>
      </c>
      <c r="F247" s="12">
        <v>6470000</v>
      </c>
      <c r="G247" s="12">
        <v>6300000</v>
      </c>
      <c r="H247" s="13">
        <v>6300000</v>
      </c>
      <c r="I247" s="22">
        <v>6300000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5">
      <c r="A248" s="28" t="s">
        <v>238</v>
      </c>
      <c r="B248" s="50" t="s">
        <v>299</v>
      </c>
      <c r="C248" s="50"/>
      <c r="D248" s="10">
        <f aca="true" t="shared" si="38" ref="D248:I248">D249+D250+D251</f>
        <v>86087300</v>
      </c>
      <c r="E248" s="10">
        <f t="shared" si="38"/>
        <v>60828279</v>
      </c>
      <c r="F248" s="10">
        <f t="shared" si="38"/>
        <v>86087300</v>
      </c>
      <c r="G248" s="10">
        <f t="shared" si="38"/>
        <v>65881900</v>
      </c>
      <c r="H248" s="10">
        <f t="shared" si="38"/>
        <v>65881900</v>
      </c>
      <c r="I248" s="10">
        <f t="shared" si="38"/>
        <v>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51">
      <c r="A249" s="29" t="s">
        <v>444</v>
      </c>
      <c r="B249" s="52" t="s">
        <v>445</v>
      </c>
      <c r="C249" s="51" t="s">
        <v>307</v>
      </c>
      <c r="D249" s="35">
        <v>10491000</v>
      </c>
      <c r="E249" s="36">
        <v>6048279</v>
      </c>
      <c r="F249" s="35">
        <v>10491000</v>
      </c>
      <c r="G249" s="12">
        <v>0</v>
      </c>
      <c r="H249" s="13">
        <v>0</v>
      </c>
      <c r="I249" s="13">
        <v>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51">
      <c r="A250" s="29" t="s">
        <v>240</v>
      </c>
      <c r="B250" s="52" t="s">
        <v>241</v>
      </c>
      <c r="C250" s="51" t="s">
        <v>464</v>
      </c>
      <c r="D250" s="35">
        <v>10000000</v>
      </c>
      <c r="E250" s="36">
        <v>10000000</v>
      </c>
      <c r="F250" s="12">
        <v>10000000</v>
      </c>
      <c r="G250" s="12">
        <v>0</v>
      </c>
      <c r="H250" s="13">
        <v>0</v>
      </c>
      <c r="I250" s="13">
        <v>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63.75">
      <c r="A251" s="29" t="s">
        <v>239</v>
      </c>
      <c r="B251" s="52" t="s">
        <v>446</v>
      </c>
      <c r="C251" s="51" t="s">
        <v>462</v>
      </c>
      <c r="D251" s="35">
        <v>65596300</v>
      </c>
      <c r="E251" s="36">
        <v>44780000</v>
      </c>
      <c r="F251" s="12">
        <v>65596300</v>
      </c>
      <c r="G251" s="12">
        <v>65881900</v>
      </c>
      <c r="H251" s="13">
        <v>65881900</v>
      </c>
      <c r="I251" s="13">
        <v>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5">
      <c r="A252" s="8" t="s">
        <v>242</v>
      </c>
      <c r="B252" s="49" t="s">
        <v>300</v>
      </c>
      <c r="C252" s="49"/>
      <c r="D252" s="9">
        <f>D253</f>
        <v>0</v>
      </c>
      <c r="E252" s="9">
        <f>E253</f>
        <v>220400</v>
      </c>
      <c r="F252" s="9">
        <f>F253</f>
        <v>247400</v>
      </c>
      <c r="G252" s="9">
        <v>0</v>
      </c>
      <c r="H252" s="46">
        <v>0</v>
      </c>
      <c r="I252" s="9">
        <f>I253</f>
        <v>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25.5">
      <c r="A253" s="28" t="s">
        <v>243</v>
      </c>
      <c r="B253" s="50" t="s">
        <v>245</v>
      </c>
      <c r="C253" s="50"/>
      <c r="D253" s="10">
        <f>D254+D255+D256+D257</f>
        <v>0</v>
      </c>
      <c r="E253" s="10">
        <f>E254+E255+E256+E257</f>
        <v>220400</v>
      </c>
      <c r="F253" s="10">
        <f>F254+F255+F256+F257</f>
        <v>247400</v>
      </c>
      <c r="G253" s="10">
        <v>0</v>
      </c>
      <c r="H253" s="47">
        <v>0</v>
      </c>
      <c r="I253" s="10">
        <f>I254+I255+I256+I257</f>
        <v>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63.75">
      <c r="A254" s="11" t="s">
        <v>244</v>
      </c>
      <c r="B254" s="51" t="s">
        <v>245</v>
      </c>
      <c r="C254" s="51" t="s">
        <v>460</v>
      </c>
      <c r="D254" s="12">
        <v>0</v>
      </c>
      <c r="E254" s="12">
        <v>9000</v>
      </c>
      <c r="F254" s="12">
        <v>9000</v>
      </c>
      <c r="G254" s="12">
        <v>0</v>
      </c>
      <c r="H254" s="13">
        <v>0</v>
      </c>
      <c r="I254" s="13">
        <v>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51">
      <c r="A255" s="11" t="s">
        <v>246</v>
      </c>
      <c r="B255" s="51" t="s">
        <v>245</v>
      </c>
      <c r="C255" s="51" t="s">
        <v>464</v>
      </c>
      <c r="D255" s="12">
        <v>0</v>
      </c>
      <c r="E255" s="12">
        <v>0</v>
      </c>
      <c r="F255" s="12">
        <v>15000</v>
      </c>
      <c r="G255" s="12">
        <v>0</v>
      </c>
      <c r="H255" s="13">
        <v>0</v>
      </c>
      <c r="I255" s="13">
        <v>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63.75">
      <c r="A256" s="11" t="s">
        <v>247</v>
      </c>
      <c r="B256" s="51" t="s">
        <v>245</v>
      </c>
      <c r="C256" s="51" t="s">
        <v>442</v>
      </c>
      <c r="D256" s="12">
        <v>0</v>
      </c>
      <c r="E256" s="12">
        <v>0</v>
      </c>
      <c r="F256" s="12">
        <v>12000</v>
      </c>
      <c r="G256" s="12">
        <v>0</v>
      </c>
      <c r="H256" s="13">
        <v>0</v>
      </c>
      <c r="I256" s="13">
        <v>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51">
      <c r="A257" s="11" t="s">
        <v>248</v>
      </c>
      <c r="B257" s="51" t="s">
        <v>245</v>
      </c>
      <c r="C257" s="51" t="s">
        <v>462</v>
      </c>
      <c r="D257" s="12">
        <v>0</v>
      </c>
      <c r="E257" s="12">
        <v>211400</v>
      </c>
      <c r="F257" s="12">
        <v>211400</v>
      </c>
      <c r="G257" s="12">
        <v>0</v>
      </c>
      <c r="H257" s="13">
        <v>0</v>
      </c>
      <c r="I257" s="13">
        <v>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66.75" customHeight="1">
      <c r="A258" s="8" t="s">
        <v>249</v>
      </c>
      <c r="B258" s="49" t="s">
        <v>301</v>
      </c>
      <c r="C258" s="49"/>
      <c r="D258" s="9">
        <f>D259+D260</f>
        <v>0</v>
      </c>
      <c r="E258" s="9">
        <f>E259+E260</f>
        <v>67599.48</v>
      </c>
      <c r="F258" s="9">
        <f>F259+F260</f>
        <v>67599.48</v>
      </c>
      <c r="G258" s="9">
        <v>0</v>
      </c>
      <c r="H258" s="46">
        <v>0</v>
      </c>
      <c r="I258" s="46">
        <v>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51">
      <c r="A259" s="11" t="s">
        <v>447</v>
      </c>
      <c r="B259" s="51" t="s">
        <v>250</v>
      </c>
      <c r="C259" s="51" t="s">
        <v>307</v>
      </c>
      <c r="D259" s="12">
        <v>0</v>
      </c>
      <c r="E259" s="12">
        <v>65599.48</v>
      </c>
      <c r="F259" s="12">
        <v>65599.48</v>
      </c>
      <c r="G259" s="12">
        <v>0</v>
      </c>
      <c r="H259" s="13">
        <v>0</v>
      </c>
      <c r="I259" s="13">
        <v>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51">
      <c r="A260" s="11" t="s">
        <v>251</v>
      </c>
      <c r="B260" s="51" t="s">
        <v>250</v>
      </c>
      <c r="C260" s="51" t="s">
        <v>462</v>
      </c>
      <c r="D260" s="12">
        <v>0</v>
      </c>
      <c r="E260" s="12">
        <v>2000</v>
      </c>
      <c r="F260" s="12">
        <v>2000</v>
      </c>
      <c r="G260" s="12">
        <v>0</v>
      </c>
      <c r="H260" s="13">
        <v>0</v>
      </c>
      <c r="I260" s="13">
        <v>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42.75" customHeight="1">
      <c r="A261" s="8" t="s">
        <v>252</v>
      </c>
      <c r="B261" s="49" t="s">
        <v>302</v>
      </c>
      <c r="C261" s="49"/>
      <c r="D261" s="9">
        <f aca="true" t="shared" si="39" ref="D261:I261">D262+D263+D264</f>
        <v>0</v>
      </c>
      <c r="E261" s="9">
        <f t="shared" si="39"/>
        <v>-69335.76999999999</v>
      </c>
      <c r="F261" s="9">
        <f t="shared" si="39"/>
        <v>-69335.76999999999</v>
      </c>
      <c r="G261" s="9">
        <f t="shared" si="39"/>
        <v>0</v>
      </c>
      <c r="H261" s="9">
        <f t="shared" si="39"/>
        <v>0</v>
      </c>
      <c r="I261" s="9">
        <f t="shared" si="39"/>
        <v>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51">
      <c r="A262" s="29" t="s">
        <v>448</v>
      </c>
      <c r="B262" s="51" t="s">
        <v>253</v>
      </c>
      <c r="C262" s="51" t="s">
        <v>307</v>
      </c>
      <c r="D262" s="12">
        <v>0</v>
      </c>
      <c r="E262" s="12">
        <v>-65599.48</v>
      </c>
      <c r="F262" s="12">
        <v>-65599.48</v>
      </c>
      <c r="G262" s="12">
        <v>0</v>
      </c>
      <c r="H262" s="13">
        <v>0</v>
      </c>
      <c r="I262" s="13">
        <v>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63.75">
      <c r="A263" s="29" t="s">
        <v>449</v>
      </c>
      <c r="B263" s="51" t="s">
        <v>253</v>
      </c>
      <c r="C263" s="51" t="s">
        <v>463</v>
      </c>
      <c r="D263" s="12">
        <v>0</v>
      </c>
      <c r="E263" s="12">
        <v>-3736.29</v>
      </c>
      <c r="F263" s="12">
        <v>-3736.29</v>
      </c>
      <c r="G263" s="12">
        <v>0</v>
      </c>
      <c r="H263" s="13">
        <v>0</v>
      </c>
      <c r="I263" s="13">
        <v>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51" hidden="1">
      <c r="A264" s="24" t="s">
        <v>254</v>
      </c>
      <c r="B264" s="25" t="s">
        <v>253</v>
      </c>
      <c r="C264" s="25" t="s">
        <v>310</v>
      </c>
      <c r="D264" s="26">
        <v>0</v>
      </c>
      <c r="E264" s="26"/>
      <c r="F264" s="26">
        <v>0</v>
      </c>
      <c r="G264" s="26">
        <v>0</v>
      </c>
      <c r="H264" s="27">
        <v>0</v>
      </c>
      <c r="I264" s="27">
        <v>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">
      <c r="A265" s="23"/>
      <c r="B265" s="23"/>
      <c r="C265" s="23"/>
      <c r="D265" s="23"/>
      <c r="E265" s="23"/>
      <c r="F265" s="23"/>
      <c r="G265" s="23"/>
      <c r="H265" s="2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">
      <c r="A266" s="66"/>
      <c r="B266" s="67"/>
      <c r="C266" s="67"/>
      <c r="D266" s="67"/>
      <c r="E266" s="67"/>
      <c r="F266" s="67"/>
      <c r="G266" s="67"/>
      <c r="H266" s="6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</sheetData>
  <sheetProtection/>
  <mergeCells count="12">
    <mergeCell ref="G6:I6"/>
    <mergeCell ref="A5:I5"/>
    <mergeCell ref="A1:I1"/>
    <mergeCell ref="A2:I2"/>
    <mergeCell ref="A3:I3"/>
    <mergeCell ref="A266:H266"/>
    <mergeCell ref="A4:H4"/>
    <mergeCell ref="E6:E7"/>
    <mergeCell ref="A6:B6"/>
    <mergeCell ref="C6:C7"/>
    <mergeCell ref="D6:D7"/>
    <mergeCell ref="F6:F7"/>
  </mergeCells>
  <printOptions/>
  <pageMargins left="0" right="0" top="0.7480314960629921" bottom="0.7480314960629921" header="0.31496062992125984" footer="0.31496062992125984"/>
  <pageSetup blackAndWhite="1" fitToHeight="0" fitToWidth="1" horizontalDpi="600" verticalDpi="600" orientation="portrait" paperSize="9" scale="52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Чиликова Анна Вениаминова</cp:lastModifiedBy>
  <cp:lastPrinted>2021-11-01T08:59:31Z</cp:lastPrinted>
  <dcterms:created xsi:type="dcterms:W3CDTF">2020-10-14T08:08:02Z</dcterms:created>
  <dcterms:modified xsi:type="dcterms:W3CDTF">2021-11-11T08:53:37Z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МТБ(11).xlsx</vt:lpwstr>
  </property>
  <property fmtid="{D5CDD505-2E9C-101B-9397-08002B2CF9AE}" pid="3" name="Название отчета">
    <vt:lpwstr>Отчет по доходам с МТБ(11).xlsx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20.1.1823.991102274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